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racker" sheetId="1" state="visible" r:id="rId3"/>
    <sheet name="Quarterly Summary" sheetId="2" state="visible" r:id="rId4"/>
    <sheet name="Annual Summary" sheetId="3" state="visible" r:id="rId5"/>
    <sheet name="Instructions" sheetId="4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<sst xmlns="http://schemas.openxmlformats.org/spreadsheetml/2006/main" count="110" uniqueCount="70">
  <si>
    <t xml:space="preserve">Small Business Tax Deduction Tracker</t>
  </si>
  <si>
    <t xml:space="preserve">Every business expense, categorised for Schedule C</t>
  </si>
  <si>
    <t xml:space="preserve">Date</t>
  </si>
  <si>
    <t xml:space="preserve">Amount ($)</t>
  </si>
  <si>
    <t xml:space="preserve">Category</t>
  </si>
  <si>
    <t xml:space="preserve">Vendor/Payee</t>
  </si>
  <si>
    <t xml:space="preserve">Description</t>
  </si>
  <si>
    <t xml:space="preserve">Receipt Ref</t>
  </si>
  <si>
    <t xml:space="preserve">Deductible ($)</t>
  </si>
  <si>
    <t xml:space="preserve">TOTAL DEDUCTIBLE BY CATEGORY</t>
  </si>
  <si>
    <t xml:space="preserve">Total ($)</t>
  </si>
  <si>
    <t xml:space="preserve">Advertising</t>
  </si>
  <si>
    <t xml:space="preserve">Car/Truck Expenses</t>
  </si>
  <si>
    <t xml:space="preserve">Commissions/Fees</t>
  </si>
  <si>
    <t xml:space="preserve">Contract Labour</t>
  </si>
  <si>
    <t xml:space="preserve">Depreciation/Sec 179</t>
  </si>
  <si>
    <t xml:space="preserve">Insurance</t>
  </si>
  <si>
    <t xml:space="preserve">Interest</t>
  </si>
  <si>
    <t xml:space="preserve">Legal/Professional</t>
  </si>
  <si>
    <t xml:space="preserve">Office Expense</t>
  </si>
  <si>
    <t xml:space="preserve">Rent/Lease</t>
  </si>
  <si>
    <t xml:space="preserve">Repairs/Maintenance</t>
  </si>
  <si>
    <t xml:space="preserve">Supplies</t>
  </si>
  <si>
    <t xml:space="preserve">Taxes/Licences</t>
  </si>
  <si>
    <t xml:space="preserve">Travel</t>
  </si>
  <si>
    <t xml:space="preserve">Meals (track full — 50% calculated)</t>
  </si>
  <si>
    <t xml:space="preserve">Utilities</t>
  </si>
  <si>
    <t xml:space="preserve">Home Office</t>
  </si>
  <si>
    <t xml:space="preserve">Other</t>
  </si>
  <si>
    <t xml:space="preserve">TOTAL DEDUCTIONS</t>
  </si>
  <si>
    <t xml:space="preserve">Your Combined Marginal Tax Rate (Fed + State + SE)</t>
  </si>
  <si>
    <t xml:space="preserve">Estimated Tax Savings</t>
  </si>
  <si>
    <t xml:space="preserve">Quarterly Deduction Summary</t>
  </si>
  <si>
    <t xml:space="preserve">Estimated-payment quarter alignment</t>
  </si>
  <si>
    <t xml:space="preserve">Q1 (Jan-Mar)</t>
  </si>
  <si>
    <t xml:space="preserve">Q2 (Apr-May)</t>
  </si>
  <si>
    <t xml:space="preserve">Q3 (Jun-Aug)</t>
  </si>
  <si>
    <t xml:space="preserve">Q4 (Sep-Dec)</t>
  </si>
  <si>
    <t xml:space="preserve">YTD</t>
  </si>
  <si>
    <t xml:space="preserve">Annual Summary</t>
  </si>
  <si>
    <t xml:space="preserve">Ready for tax-preparer handoff</t>
  </si>
  <si>
    <t xml:space="preserve">Schedule C Line</t>
  </si>
  <si>
    <t xml:space="preserve">Notes</t>
  </si>
  <si>
    <t xml:space="preserve">COMMONLY MISSED DEDUCTIONS — AUDIT CHECK</t>
  </si>
  <si>
    <t xml:space="preserve">Home office (exclusive &amp; regular business use)</t>
  </si>
  <si>
    <t xml:space="preserve">Mileage (track per IRS rate or actual auto expenses)</t>
  </si>
  <si>
    <t xml:space="preserve">Portion of cell phone used for business</t>
  </si>
  <si>
    <t xml:space="preserve">Portion of home internet used for business</t>
  </si>
  <si>
    <t xml:space="preserve">Professional development / continuing education</t>
  </si>
  <si>
    <t xml:space="preserve">Business meals with clients (50%)</t>
  </si>
  <si>
    <t xml:space="preserve">Software subscriptions (even small ones)</t>
  </si>
  <si>
    <t xml:space="preserve">Bank / merchant processing fees</t>
  </si>
  <si>
    <t xml:space="preserve">Retirement contributions (SEP-IRA, Solo 401k)</t>
  </si>
  <si>
    <t xml:space="preserve">Health insurance premiums (if self-employed)</t>
  </si>
  <si>
    <t xml:space="preserve">Small Business Tax Deduction Tracker — Instructions</t>
  </si>
  <si>
    <t xml:space="preserve">HOW TO USE THIS SPREADSHEET</t>
  </si>
  <si>
    <t xml:space="preserve">1. Enter every business expense on the Tracker tab as it occurs — date, amount, category (dropdown), vendor, description.</t>
  </si>
  <si>
    <t xml:space="preserve">2. Meals auto-calculate at 50% deductible per IRS rules.</t>
  </si>
  <si>
    <t xml:space="preserve">3. The per-category subtotals below the grid show running totals for the year.</t>
  </si>
  <si>
    <t xml:space="preserve">4. Enter your combined marginal tax rate (Fed + State + SE) to see estimated tax savings.</t>
  </si>
  <si>
    <t xml:space="preserve">5. The Quarterly Summary tab breaks totals into estimated-payment quarters.</t>
  </si>
  <si>
    <t xml:space="preserve">6. The Annual Summary tab produces a Schedule-C-ready list and flags commonly missed deductions.</t>
  </si>
  <si>
    <t xml:space="preserve">IMPORTANT NOTES</t>
  </si>
  <si>
    <t xml:space="preserve">• Keep digital copies of receipts — the IRS requires evidence for expenses over $75, and best practice is to keep everything.</t>
  </si>
  <si>
    <t xml:space="preserve">• Home office deduction has two methods: Simplified ($5/sqft up to 300 sqft) or Actual (% of home expenses). The tracker doesn't distinguish — apply whichever you qualify for.</t>
  </si>
  <si>
    <t xml:space="preserve">• Meals are 50% deductible; entertainment is 0% (post-TCJA).</t>
  </si>
  <si>
    <t xml:space="preserve">• Depreciation / Section 179 / Bonus depreciation deserve their own careful treatment — consult your CPA for large purchases.</t>
  </si>
  <si>
    <t xml:space="preserve">• Yellow cells = your input. Formulas update automatically.</t>
  </si>
  <si>
    <t xml:space="preserve">DISCLAIMER</t>
  </si>
  <si>
    <t xml:space="preserve">This spreadsheet is provided for informational and educational purposes only and does not constitute tax advice. Needs vary by individual. Consult a qualified CPA or enrolled agent before making decisions based on this tool. SpreadsheetTemplates.info is not liable for decisions made based on the information provided by this spreadsheet.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</si>
</sst>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yyyy\-mm\-dd"/>
    <numFmt numFmtId="166" formatCode="\$#,##0"/>
    <numFmt numFmtId="167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b val="true"/>
      <sz val="14"/>
      <color rgb="FF1B3A5C"/>
      <name val="Arial"/>
      <family val="0"/>
      <charset val="1"/>
    </font>
    <font>
      <b val="true"/>
      <sz val="11"/>
      <color rgb="FF1B3A5C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B3A5C"/>
        <bgColor rgb="FF333399"/>
      </patternFill>
    </fill>
    <fill>
      <patternFill patternType="solid">
        <fgColor rgb="FF2E6B9E"/>
        <bgColor rgb="FF666699"/>
      </patternFill>
    </fill>
    <fill>
      <patternFill patternType="solid">
        <fgColor rgb="FFFFF9E6"/>
        <bgColor rgb="FFFFFFFF"/>
      </patternFill>
    </fill>
    <fill>
      <patternFill patternType="solid">
        <fgColor rgb="FFE8F1F8"/>
        <bgColor rgb="FFFFF9E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4A843"/>
      </left>
      <right style="thin">
        <color rgb="FFD4A843"/>
      </right>
      <top style="thin">
        <color rgb="FFD4A843"/>
      </top>
      <bottom style="thin">
        <color rgb="FFD4A843"/>
      </bottom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8F1F8"/>
      <rgbColor rgb="FF660066"/>
      <rgbColor rgb="FFFF8080"/>
      <rgbColor rgb="FF2E6B9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D4A843"/>
      <rgbColor rgb="FFF39C12"/>
      <rgbColor rgb="FFFF6600"/>
      <rgbColor rgb="FF666699"/>
      <rgbColor rgb="FF969696"/>
      <rgbColor rgb="FF1B3A5C"/>
      <rgbColor rgb="FF27AE60"/>
      <rgbColor rgb="FF003300"/>
      <rgbColor rgb="FF333300"/>
      <rgbColor rgb="FF993300"/>
      <rgbColor rgb="FF993366"/>
      <rgbColor rgb="FF333399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6B9E"/>
    <pageSetUpPr fitToPage="true"/>
  </sheetPr>
  <dimension ref="A1:G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26"/>
    <col collapsed="false" customWidth="true" hidden="false" outlineLevel="0" max="4" min="4" style="0" width="22"/>
    <col collapsed="false" customWidth="true" hidden="false" outlineLevel="0" max="5" min="5" style="0" width="30"/>
    <col collapsed="false" customWidth="true" hidden="false" outlineLevel="0" max="6" min="6" style="0" width="18"/>
    <col collapsed="false" customWidth="true" hidden="false" outlineLevel="0" max="7" min="7" style="0" width="16"/>
  </cols>
  <sheetData>
    <row r="1" customFormat="false" ht="24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21.75" hidden="false" customHeight="tru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5"/>
      <c r="C5" s="6"/>
      <c r="D5" s="6"/>
      <c r="E5" s="6"/>
      <c r="F5" s="6"/>
      <c r="G5" s="7" t="n">
        <f aca="false">IF(C5="Meals (track full — 50% calculated)",B5*0.5,IF(C5="",0,B5))</f>
        <v>0</v>
      </c>
    </row>
    <row r="6" customFormat="false" ht="15" hidden="false" customHeight="false" outlineLevel="0" collapsed="false">
      <c r="A6" s="4"/>
      <c r="B6" s="5"/>
      <c r="C6" s="6"/>
      <c r="D6" s="6"/>
      <c r="E6" s="6"/>
      <c r="F6" s="6"/>
      <c r="G6" s="7" t="n">
        <f aca="false">IF(C6="Meals (track full — 50% calculated)",B6*0.5,IF(C6="",0,B6))</f>
        <v>0</v>
      </c>
    </row>
    <row r="7" customFormat="false" ht="15" hidden="false" customHeight="false" outlineLevel="0" collapsed="false">
      <c r="A7" s="4"/>
      <c r="B7" s="5"/>
      <c r="C7" s="6"/>
      <c r="D7" s="6"/>
      <c r="E7" s="6"/>
      <c r="F7" s="6"/>
      <c r="G7" s="7" t="n">
        <f aca="false">IF(C7="Meals (track full — 50% calculated)",B7*0.5,IF(C7="",0,B7))</f>
        <v>0</v>
      </c>
    </row>
    <row r="8" customFormat="false" ht="15" hidden="false" customHeight="false" outlineLevel="0" collapsed="false">
      <c r="A8" s="4"/>
      <c r="B8" s="5"/>
      <c r="C8" s="6"/>
      <c r="D8" s="6"/>
      <c r="E8" s="6"/>
      <c r="F8" s="6"/>
      <c r="G8" s="7" t="n">
        <f aca="false">IF(C8="Meals (track full — 50% calculated)",B8*0.5,IF(C8="",0,B8))</f>
        <v>0</v>
      </c>
    </row>
    <row r="9" customFormat="false" ht="15" hidden="false" customHeight="false" outlineLevel="0" collapsed="false">
      <c r="A9" s="4"/>
      <c r="B9" s="5"/>
      <c r="C9" s="6"/>
      <c r="D9" s="6"/>
      <c r="E9" s="6"/>
      <c r="F9" s="6"/>
      <c r="G9" s="7" t="n">
        <f aca="false">IF(C9="Meals (track full — 50% calculated)",B9*0.5,IF(C9="",0,B9))</f>
        <v>0</v>
      </c>
    </row>
    <row r="10" customFormat="false" ht="15" hidden="false" customHeight="false" outlineLevel="0" collapsed="false">
      <c r="A10" s="4"/>
      <c r="B10" s="5"/>
      <c r="C10" s="6"/>
      <c r="D10" s="6"/>
      <c r="E10" s="6"/>
      <c r="F10" s="6"/>
      <c r="G10" s="7" t="n">
        <f aca="false">IF(C10="Meals (track full — 50% calculated)",B10*0.5,IF(C10="",0,B10))</f>
        <v>0</v>
      </c>
    </row>
    <row r="11" customFormat="false" ht="15" hidden="false" customHeight="false" outlineLevel="0" collapsed="false">
      <c r="A11" s="4"/>
      <c r="B11" s="5"/>
      <c r="C11" s="6"/>
      <c r="D11" s="6"/>
      <c r="E11" s="6"/>
      <c r="F11" s="6"/>
      <c r="G11" s="7" t="n">
        <f aca="false">IF(C11="Meals (track full — 50% calculated)",B11*0.5,IF(C11="",0,B11))</f>
        <v>0</v>
      </c>
    </row>
    <row r="12" customFormat="false" ht="15" hidden="false" customHeight="false" outlineLevel="0" collapsed="false">
      <c r="A12" s="4"/>
      <c r="B12" s="5"/>
      <c r="C12" s="6"/>
      <c r="D12" s="6"/>
      <c r="E12" s="6"/>
      <c r="F12" s="6"/>
      <c r="G12" s="7" t="n">
        <f aca="false">IF(C12="Meals (track full — 50% calculated)",B12*0.5,IF(C12="",0,B12))</f>
        <v>0</v>
      </c>
    </row>
    <row r="13" customFormat="false" ht="15" hidden="false" customHeight="false" outlineLevel="0" collapsed="false">
      <c r="A13" s="4"/>
      <c r="B13" s="5"/>
      <c r="C13" s="6"/>
      <c r="D13" s="6"/>
      <c r="E13" s="6"/>
      <c r="F13" s="6"/>
      <c r="G13" s="7" t="n">
        <f aca="false">IF(C13="Meals (track full — 50% calculated)",B13*0.5,IF(C13="",0,B13))</f>
        <v>0</v>
      </c>
    </row>
    <row r="14" customFormat="false" ht="15" hidden="false" customHeight="false" outlineLevel="0" collapsed="false">
      <c r="A14" s="4"/>
      <c r="B14" s="5"/>
      <c r="C14" s="6"/>
      <c r="D14" s="6"/>
      <c r="E14" s="6"/>
      <c r="F14" s="6"/>
      <c r="G14" s="7" t="n">
        <f aca="false">IF(C14="Meals (track full — 50% calculated)",B14*0.5,IF(C14="",0,B14))</f>
        <v>0</v>
      </c>
    </row>
    <row r="15" customFormat="false" ht="15" hidden="false" customHeight="false" outlineLevel="0" collapsed="false">
      <c r="A15" s="4"/>
      <c r="B15" s="5"/>
      <c r="C15" s="6"/>
      <c r="D15" s="6"/>
      <c r="E15" s="6"/>
      <c r="F15" s="6"/>
      <c r="G15" s="7" t="n">
        <f aca="false">IF(C15="Meals (track full — 50% calculated)",B15*0.5,IF(C15="",0,B15))</f>
        <v>0</v>
      </c>
    </row>
    <row r="16" customFormat="false" ht="15" hidden="false" customHeight="false" outlineLevel="0" collapsed="false">
      <c r="A16" s="4"/>
      <c r="B16" s="5"/>
      <c r="C16" s="6"/>
      <c r="D16" s="6"/>
      <c r="E16" s="6"/>
      <c r="F16" s="6"/>
      <c r="G16" s="7" t="n">
        <f aca="false">IF(C16="Meals (track full — 50% calculated)",B16*0.5,IF(C16="",0,B16))</f>
        <v>0</v>
      </c>
    </row>
    <row r="17" customFormat="false" ht="15" hidden="false" customHeight="false" outlineLevel="0" collapsed="false">
      <c r="A17" s="4"/>
      <c r="B17" s="5"/>
      <c r="C17" s="6"/>
      <c r="D17" s="6"/>
      <c r="E17" s="6"/>
      <c r="F17" s="6"/>
      <c r="G17" s="7" t="n">
        <f aca="false">IF(C17="Meals (track full — 50% calculated)",B17*0.5,IF(C17="",0,B17))</f>
        <v>0</v>
      </c>
    </row>
    <row r="18" customFormat="false" ht="15" hidden="false" customHeight="false" outlineLevel="0" collapsed="false">
      <c r="A18" s="4"/>
      <c r="B18" s="5"/>
      <c r="C18" s="6"/>
      <c r="D18" s="6"/>
      <c r="E18" s="6"/>
      <c r="F18" s="6"/>
      <c r="G18" s="7" t="n">
        <f aca="false">IF(C18="Meals (track full — 50% calculated)",B18*0.5,IF(C18="",0,B18))</f>
        <v>0</v>
      </c>
    </row>
    <row r="19" customFormat="false" ht="15" hidden="false" customHeight="false" outlineLevel="0" collapsed="false">
      <c r="A19" s="4"/>
      <c r="B19" s="5"/>
      <c r="C19" s="6"/>
      <c r="D19" s="6"/>
      <c r="E19" s="6"/>
      <c r="F19" s="6"/>
      <c r="G19" s="7" t="n">
        <f aca="false">IF(C19="Meals (track full — 50% calculated)",B19*0.5,IF(C19="",0,B19))</f>
        <v>0</v>
      </c>
    </row>
    <row r="20" customFormat="false" ht="15" hidden="false" customHeight="false" outlineLevel="0" collapsed="false">
      <c r="A20" s="4"/>
      <c r="B20" s="5"/>
      <c r="C20" s="6"/>
      <c r="D20" s="6"/>
      <c r="E20" s="6"/>
      <c r="F20" s="6"/>
      <c r="G20" s="7" t="n">
        <f aca="false">IF(C20="Meals (track full — 50% calculated)",B20*0.5,IF(C20="",0,B20))</f>
        <v>0</v>
      </c>
    </row>
    <row r="21" customFormat="false" ht="15" hidden="false" customHeight="false" outlineLevel="0" collapsed="false">
      <c r="A21" s="4"/>
      <c r="B21" s="5"/>
      <c r="C21" s="6"/>
      <c r="D21" s="6"/>
      <c r="E21" s="6"/>
      <c r="F21" s="6"/>
      <c r="G21" s="7" t="n">
        <f aca="false">IF(C21="Meals (track full — 50% calculated)",B21*0.5,IF(C21="",0,B21))</f>
        <v>0</v>
      </c>
    </row>
    <row r="22" customFormat="false" ht="15" hidden="false" customHeight="false" outlineLevel="0" collapsed="false">
      <c r="A22" s="4"/>
      <c r="B22" s="5"/>
      <c r="C22" s="6"/>
      <c r="D22" s="6"/>
      <c r="E22" s="6"/>
      <c r="F22" s="6"/>
      <c r="G22" s="7" t="n">
        <f aca="false">IF(C22="Meals (track full — 50% calculated)",B22*0.5,IF(C22="",0,B22))</f>
        <v>0</v>
      </c>
    </row>
    <row r="23" customFormat="false" ht="15" hidden="false" customHeight="false" outlineLevel="0" collapsed="false">
      <c r="A23" s="4"/>
      <c r="B23" s="5"/>
      <c r="C23" s="6"/>
      <c r="D23" s="6"/>
      <c r="E23" s="6"/>
      <c r="F23" s="6"/>
      <c r="G23" s="7" t="n">
        <f aca="false">IF(C23="Meals (track full — 50% calculated)",B23*0.5,IF(C23="",0,B23))</f>
        <v>0</v>
      </c>
    </row>
    <row r="24" customFormat="false" ht="15" hidden="false" customHeight="false" outlineLevel="0" collapsed="false">
      <c r="A24" s="4"/>
      <c r="B24" s="5"/>
      <c r="C24" s="6"/>
      <c r="D24" s="6"/>
      <c r="E24" s="6"/>
      <c r="F24" s="6"/>
      <c r="G24" s="7" t="n">
        <f aca="false">IF(C24="Meals (track full — 50% calculated)",B24*0.5,IF(C24="",0,B24))</f>
        <v>0</v>
      </c>
    </row>
    <row r="25" customFormat="false" ht="15" hidden="false" customHeight="false" outlineLevel="0" collapsed="false">
      <c r="A25" s="4"/>
      <c r="B25" s="5"/>
      <c r="C25" s="6"/>
      <c r="D25" s="6"/>
      <c r="E25" s="6"/>
      <c r="F25" s="6"/>
      <c r="G25" s="7" t="n">
        <f aca="false">IF(C25="Meals (track full — 50% calculated)",B25*0.5,IF(C25="",0,B25))</f>
        <v>0</v>
      </c>
    </row>
    <row r="26" customFormat="false" ht="15" hidden="false" customHeight="false" outlineLevel="0" collapsed="false">
      <c r="A26" s="4"/>
      <c r="B26" s="5"/>
      <c r="C26" s="6"/>
      <c r="D26" s="6"/>
      <c r="E26" s="6"/>
      <c r="F26" s="6"/>
      <c r="G26" s="7" t="n">
        <f aca="false">IF(C26="Meals (track full — 50% calculated)",B26*0.5,IF(C26="",0,B26))</f>
        <v>0</v>
      </c>
    </row>
    <row r="27" customFormat="false" ht="15" hidden="false" customHeight="false" outlineLevel="0" collapsed="false">
      <c r="A27" s="4"/>
      <c r="B27" s="5"/>
      <c r="C27" s="6"/>
      <c r="D27" s="6"/>
      <c r="E27" s="6"/>
      <c r="F27" s="6"/>
      <c r="G27" s="7" t="n">
        <f aca="false">IF(C27="Meals (track full — 50% calculated)",B27*0.5,IF(C27="",0,B27))</f>
        <v>0</v>
      </c>
    </row>
    <row r="28" customFormat="false" ht="15" hidden="false" customHeight="false" outlineLevel="0" collapsed="false">
      <c r="A28" s="4"/>
      <c r="B28" s="5"/>
      <c r="C28" s="6"/>
      <c r="D28" s="6"/>
      <c r="E28" s="6"/>
      <c r="F28" s="6"/>
      <c r="G28" s="7" t="n">
        <f aca="false">IF(C28="Meals (track full — 50% calculated)",B28*0.5,IF(C28="",0,B28))</f>
        <v>0</v>
      </c>
    </row>
    <row r="29" customFormat="false" ht="15" hidden="false" customHeight="false" outlineLevel="0" collapsed="false">
      <c r="A29" s="4"/>
      <c r="B29" s="5"/>
      <c r="C29" s="6"/>
      <c r="D29" s="6"/>
      <c r="E29" s="6"/>
      <c r="F29" s="6"/>
      <c r="G29" s="7" t="n">
        <f aca="false">IF(C29="Meals (track full — 50% calculated)",B29*0.5,IF(C29="",0,B29))</f>
        <v>0</v>
      </c>
    </row>
    <row r="30" customFormat="false" ht="15" hidden="false" customHeight="false" outlineLevel="0" collapsed="false">
      <c r="A30" s="4"/>
      <c r="B30" s="5"/>
      <c r="C30" s="6"/>
      <c r="D30" s="6"/>
      <c r="E30" s="6"/>
      <c r="F30" s="6"/>
      <c r="G30" s="7" t="n">
        <f aca="false">IF(C30="Meals (track full — 50% calculated)",B30*0.5,IF(C30="",0,B30))</f>
        <v>0</v>
      </c>
    </row>
    <row r="31" customFormat="false" ht="15" hidden="false" customHeight="false" outlineLevel="0" collapsed="false">
      <c r="A31" s="4"/>
      <c r="B31" s="5"/>
      <c r="C31" s="6"/>
      <c r="D31" s="6"/>
      <c r="E31" s="6"/>
      <c r="F31" s="6"/>
      <c r="G31" s="7" t="n">
        <f aca="false">IF(C31="Meals (track full — 50% calculated)",B31*0.5,IF(C31="",0,B31))</f>
        <v>0</v>
      </c>
    </row>
    <row r="32" customFormat="false" ht="15" hidden="false" customHeight="false" outlineLevel="0" collapsed="false">
      <c r="A32" s="4"/>
      <c r="B32" s="5"/>
      <c r="C32" s="6"/>
      <c r="D32" s="6"/>
      <c r="E32" s="6"/>
      <c r="F32" s="6"/>
      <c r="G32" s="7" t="n">
        <f aca="false">IF(C32="Meals (track full — 50% calculated)",B32*0.5,IF(C32="",0,B32))</f>
        <v>0</v>
      </c>
    </row>
    <row r="33" customFormat="false" ht="15" hidden="false" customHeight="false" outlineLevel="0" collapsed="false">
      <c r="A33" s="4"/>
      <c r="B33" s="5"/>
      <c r="C33" s="6"/>
      <c r="D33" s="6"/>
      <c r="E33" s="6"/>
      <c r="F33" s="6"/>
      <c r="G33" s="7" t="n">
        <f aca="false">IF(C33="Meals (track full — 50% calculated)",B33*0.5,IF(C33="",0,B33))</f>
        <v>0</v>
      </c>
    </row>
    <row r="34" customFormat="false" ht="15" hidden="false" customHeight="false" outlineLevel="0" collapsed="false">
      <c r="A34" s="4"/>
      <c r="B34" s="5"/>
      <c r="C34" s="6"/>
      <c r="D34" s="6"/>
      <c r="E34" s="6"/>
      <c r="F34" s="6"/>
      <c r="G34" s="7" t="n">
        <f aca="false">IF(C34="Meals (track full — 50% calculated)",B34*0.5,IF(C34="",0,B34))</f>
        <v>0</v>
      </c>
    </row>
    <row r="35" customFormat="false" ht="15" hidden="false" customHeight="false" outlineLevel="0" collapsed="false">
      <c r="A35" s="4"/>
      <c r="B35" s="5"/>
      <c r="C35" s="6"/>
      <c r="D35" s="6"/>
      <c r="E35" s="6"/>
      <c r="F35" s="6"/>
      <c r="G35" s="7" t="n">
        <f aca="false">IF(C35="Meals (track full — 50% calculated)",B35*0.5,IF(C35="",0,B35))</f>
        <v>0</v>
      </c>
    </row>
    <row r="36" customFormat="false" ht="15" hidden="false" customHeight="false" outlineLevel="0" collapsed="false">
      <c r="A36" s="4"/>
      <c r="B36" s="5"/>
      <c r="C36" s="6"/>
      <c r="D36" s="6"/>
      <c r="E36" s="6"/>
      <c r="F36" s="6"/>
      <c r="G36" s="7" t="n">
        <f aca="false">IF(C36="Meals (track full — 50% calculated)",B36*0.5,IF(C36="",0,B36))</f>
        <v>0</v>
      </c>
    </row>
    <row r="37" customFormat="false" ht="15" hidden="false" customHeight="false" outlineLevel="0" collapsed="false">
      <c r="A37" s="4"/>
      <c r="B37" s="5"/>
      <c r="C37" s="6"/>
      <c r="D37" s="6"/>
      <c r="E37" s="6"/>
      <c r="F37" s="6"/>
      <c r="G37" s="7" t="n">
        <f aca="false">IF(C37="Meals (track full — 50% calculated)",B37*0.5,IF(C37="",0,B37))</f>
        <v>0</v>
      </c>
    </row>
    <row r="38" customFormat="false" ht="15" hidden="false" customHeight="false" outlineLevel="0" collapsed="false">
      <c r="A38" s="4"/>
      <c r="B38" s="5"/>
      <c r="C38" s="6"/>
      <c r="D38" s="6"/>
      <c r="E38" s="6"/>
      <c r="F38" s="6"/>
      <c r="G38" s="7" t="n">
        <f aca="false">IF(C38="Meals (track full — 50% calculated)",B38*0.5,IF(C38="",0,B38))</f>
        <v>0</v>
      </c>
    </row>
    <row r="39" customFormat="false" ht="15" hidden="false" customHeight="false" outlineLevel="0" collapsed="false">
      <c r="A39" s="4"/>
      <c r="B39" s="5"/>
      <c r="C39" s="6"/>
      <c r="D39" s="6"/>
      <c r="E39" s="6"/>
      <c r="F39" s="6"/>
      <c r="G39" s="7" t="n">
        <f aca="false">IF(C39="Meals (track full — 50% calculated)",B39*0.5,IF(C39="",0,B39))</f>
        <v>0</v>
      </c>
    </row>
    <row r="40" customFormat="false" ht="15" hidden="false" customHeight="false" outlineLevel="0" collapsed="false">
      <c r="A40" s="4"/>
      <c r="B40" s="5"/>
      <c r="C40" s="6"/>
      <c r="D40" s="6"/>
      <c r="E40" s="6"/>
      <c r="F40" s="6"/>
      <c r="G40" s="7" t="n">
        <f aca="false">IF(C40="Meals (track full — 50% calculated)",B40*0.5,IF(C40="",0,B40))</f>
        <v>0</v>
      </c>
    </row>
    <row r="41" customFormat="false" ht="15" hidden="false" customHeight="false" outlineLevel="0" collapsed="false">
      <c r="A41" s="4"/>
      <c r="B41" s="5"/>
      <c r="C41" s="6"/>
      <c r="D41" s="6"/>
      <c r="E41" s="6"/>
      <c r="F41" s="6"/>
      <c r="G41" s="7" t="n">
        <f aca="false">IF(C41="Meals (track full — 50% calculated)",B41*0.5,IF(C41="",0,B41))</f>
        <v>0</v>
      </c>
    </row>
    <row r="42" customFormat="false" ht="15" hidden="false" customHeight="false" outlineLevel="0" collapsed="false">
      <c r="A42" s="4"/>
      <c r="B42" s="5"/>
      <c r="C42" s="6"/>
      <c r="D42" s="6"/>
      <c r="E42" s="6"/>
      <c r="F42" s="6"/>
      <c r="G42" s="7" t="n">
        <f aca="false">IF(C42="Meals (track full — 50% calculated)",B42*0.5,IF(C42="",0,B42))</f>
        <v>0</v>
      </c>
    </row>
    <row r="43" customFormat="false" ht="15" hidden="false" customHeight="false" outlineLevel="0" collapsed="false">
      <c r="A43" s="4"/>
      <c r="B43" s="5"/>
      <c r="C43" s="6"/>
      <c r="D43" s="6"/>
      <c r="E43" s="6"/>
      <c r="F43" s="6"/>
      <c r="G43" s="7" t="n">
        <f aca="false">IF(C43="Meals (track full — 50% calculated)",B43*0.5,IF(C43="",0,B43))</f>
        <v>0</v>
      </c>
    </row>
    <row r="44" customFormat="false" ht="15" hidden="false" customHeight="false" outlineLevel="0" collapsed="false">
      <c r="A44" s="4"/>
      <c r="B44" s="5"/>
      <c r="C44" s="6"/>
      <c r="D44" s="6"/>
      <c r="E44" s="6"/>
      <c r="F44" s="6"/>
      <c r="G44" s="7" t="n">
        <f aca="false">IF(C44="Meals (track full — 50% calculated)",B44*0.5,IF(C44="",0,B44))</f>
        <v>0</v>
      </c>
    </row>
    <row r="45" customFormat="false" ht="15" hidden="false" customHeight="false" outlineLevel="0" collapsed="false">
      <c r="A45" s="4"/>
      <c r="B45" s="5"/>
      <c r="C45" s="6"/>
      <c r="D45" s="6"/>
      <c r="E45" s="6"/>
      <c r="F45" s="6"/>
      <c r="G45" s="7" t="n">
        <f aca="false">IF(C45="Meals (track full — 50% calculated)",B45*0.5,IF(C45="",0,B45))</f>
        <v>0</v>
      </c>
    </row>
    <row r="46" customFormat="false" ht="15" hidden="false" customHeight="false" outlineLevel="0" collapsed="false">
      <c r="A46" s="4"/>
      <c r="B46" s="5"/>
      <c r="C46" s="6"/>
      <c r="D46" s="6"/>
      <c r="E46" s="6"/>
      <c r="F46" s="6"/>
      <c r="G46" s="7" t="n">
        <f aca="false">IF(C46="Meals (track full — 50% calculated)",B46*0.5,IF(C46="",0,B46))</f>
        <v>0</v>
      </c>
    </row>
    <row r="47" customFormat="false" ht="15" hidden="false" customHeight="false" outlineLevel="0" collapsed="false">
      <c r="A47" s="4"/>
      <c r="B47" s="5"/>
      <c r="C47" s="6"/>
      <c r="D47" s="6"/>
      <c r="E47" s="6"/>
      <c r="F47" s="6"/>
      <c r="G47" s="7" t="n">
        <f aca="false">IF(C47="Meals (track full — 50% calculated)",B47*0.5,IF(C47="",0,B47))</f>
        <v>0</v>
      </c>
    </row>
    <row r="48" customFormat="false" ht="15" hidden="false" customHeight="false" outlineLevel="0" collapsed="false">
      <c r="A48" s="4"/>
      <c r="B48" s="5"/>
      <c r="C48" s="6"/>
      <c r="D48" s="6"/>
      <c r="E48" s="6"/>
      <c r="F48" s="6"/>
      <c r="G48" s="7" t="n">
        <f aca="false">IF(C48="Meals (track full — 50% calculated)",B48*0.5,IF(C48="",0,B48))</f>
        <v>0</v>
      </c>
    </row>
    <row r="49" customFormat="false" ht="15" hidden="false" customHeight="false" outlineLevel="0" collapsed="false">
      <c r="A49" s="4"/>
      <c r="B49" s="5"/>
      <c r="C49" s="6"/>
      <c r="D49" s="6"/>
      <c r="E49" s="6"/>
      <c r="F49" s="6"/>
      <c r="G49" s="7" t="n">
        <f aca="false">IF(C49="Meals (track full — 50% calculated)",B49*0.5,IF(C49="",0,B49))</f>
        <v>0</v>
      </c>
    </row>
    <row r="50" customFormat="false" ht="15" hidden="false" customHeight="false" outlineLevel="0" collapsed="false">
      <c r="A50" s="4"/>
      <c r="B50" s="5"/>
      <c r="C50" s="6"/>
      <c r="D50" s="6"/>
      <c r="E50" s="6"/>
      <c r="F50" s="6"/>
      <c r="G50" s="7" t="n">
        <f aca="false">IF(C50="Meals (track full — 50% calculated)",B50*0.5,IF(C50="",0,B50))</f>
        <v>0</v>
      </c>
    </row>
    <row r="51" customFormat="false" ht="15" hidden="false" customHeight="false" outlineLevel="0" collapsed="false">
      <c r="A51" s="4"/>
      <c r="B51" s="5"/>
      <c r="C51" s="6"/>
      <c r="D51" s="6"/>
      <c r="E51" s="6"/>
      <c r="F51" s="6"/>
      <c r="G51" s="7" t="n">
        <f aca="false">IF(C51="Meals (track full — 50% calculated)",B51*0.5,IF(C51="",0,B51))</f>
        <v>0</v>
      </c>
    </row>
    <row r="52" customFormat="false" ht="15" hidden="false" customHeight="false" outlineLevel="0" collapsed="false">
      <c r="A52" s="4"/>
      <c r="B52" s="5"/>
      <c r="C52" s="6"/>
      <c r="D52" s="6"/>
      <c r="E52" s="6"/>
      <c r="F52" s="6"/>
      <c r="G52" s="7" t="n">
        <f aca="false">IF(C52="Meals (track full — 50% calculated)",B52*0.5,IF(C52="",0,B52))</f>
        <v>0</v>
      </c>
    </row>
    <row r="53" customFormat="false" ht="15" hidden="false" customHeight="false" outlineLevel="0" collapsed="false">
      <c r="A53" s="4"/>
      <c r="B53" s="5"/>
      <c r="C53" s="6"/>
      <c r="D53" s="6"/>
      <c r="E53" s="6"/>
      <c r="F53" s="6"/>
      <c r="G53" s="7" t="n">
        <f aca="false">IF(C53="Meals (track full — 50% calculated)",B53*0.5,IF(C53="",0,B53))</f>
        <v>0</v>
      </c>
    </row>
    <row r="54" customFormat="false" ht="15" hidden="false" customHeight="false" outlineLevel="0" collapsed="false">
      <c r="A54" s="4"/>
      <c r="B54" s="5"/>
      <c r="C54" s="6"/>
      <c r="D54" s="6"/>
      <c r="E54" s="6"/>
      <c r="F54" s="6"/>
      <c r="G54" s="7" t="n">
        <f aca="false">IF(C54="Meals (track full — 50% calculated)",B54*0.5,IF(C54="",0,B54))</f>
        <v>0</v>
      </c>
    </row>
    <row r="55" customFormat="false" ht="15" hidden="false" customHeight="false" outlineLevel="0" collapsed="false">
      <c r="A55" s="4"/>
      <c r="B55" s="5"/>
      <c r="C55" s="6"/>
      <c r="D55" s="6"/>
      <c r="E55" s="6"/>
      <c r="F55" s="6"/>
      <c r="G55" s="7" t="n">
        <f aca="false">IF(C55="Meals (track full — 50% calculated)",B55*0.5,IF(C55="",0,B55))</f>
        <v>0</v>
      </c>
    </row>
    <row r="56" customFormat="false" ht="15" hidden="false" customHeight="false" outlineLevel="0" collapsed="false">
      <c r="A56" s="4"/>
      <c r="B56" s="5"/>
      <c r="C56" s="6"/>
      <c r="D56" s="6"/>
      <c r="E56" s="6"/>
      <c r="F56" s="6"/>
      <c r="G56" s="7" t="n">
        <f aca="false">IF(C56="Meals (track full — 50% calculated)",B56*0.5,IF(C56="",0,B56))</f>
        <v>0</v>
      </c>
    </row>
    <row r="57" customFormat="false" ht="15" hidden="false" customHeight="false" outlineLevel="0" collapsed="false">
      <c r="A57" s="4"/>
      <c r="B57" s="5"/>
      <c r="C57" s="6"/>
      <c r="D57" s="6"/>
      <c r="E57" s="6"/>
      <c r="F57" s="6"/>
      <c r="G57" s="7" t="n">
        <f aca="false">IF(C57="Meals (track full — 50% calculated)",B57*0.5,IF(C57="",0,B57))</f>
        <v>0</v>
      </c>
    </row>
    <row r="58" customFormat="false" ht="15" hidden="false" customHeight="false" outlineLevel="0" collapsed="false">
      <c r="A58" s="4"/>
      <c r="B58" s="5"/>
      <c r="C58" s="6"/>
      <c r="D58" s="6"/>
      <c r="E58" s="6"/>
      <c r="F58" s="6"/>
      <c r="G58" s="7" t="n">
        <f aca="false">IF(C58="Meals (track full — 50% calculated)",B58*0.5,IF(C58="",0,B58))</f>
        <v>0</v>
      </c>
    </row>
    <row r="59" customFormat="false" ht="15" hidden="false" customHeight="false" outlineLevel="0" collapsed="false">
      <c r="A59" s="4"/>
      <c r="B59" s="5"/>
      <c r="C59" s="6"/>
      <c r="D59" s="6"/>
      <c r="E59" s="6"/>
      <c r="F59" s="6"/>
      <c r="G59" s="7" t="n">
        <f aca="false">IF(C59="Meals (track full — 50% calculated)",B59*0.5,IF(C59="",0,B59))</f>
        <v>0</v>
      </c>
    </row>
    <row r="60" customFormat="false" ht="15" hidden="false" customHeight="false" outlineLevel="0" collapsed="false">
      <c r="A60" s="4"/>
      <c r="B60" s="5"/>
      <c r="C60" s="6"/>
      <c r="D60" s="6"/>
      <c r="E60" s="6"/>
      <c r="F60" s="6"/>
      <c r="G60" s="7" t="n">
        <f aca="false">IF(C60="Meals (track full — 50% calculated)",B60*0.5,IF(C60="",0,B60))</f>
        <v>0</v>
      </c>
    </row>
    <row r="61" customFormat="false" ht="15" hidden="false" customHeight="false" outlineLevel="0" collapsed="false">
      <c r="A61" s="4"/>
      <c r="B61" s="5"/>
      <c r="C61" s="6"/>
      <c r="D61" s="6"/>
      <c r="E61" s="6"/>
      <c r="F61" s="6"/>
      <c r="G61" s="7" t="n">
        <f aca="false">IF(C61="Meals (track full — 50% calculated)",B61*0.5,IF(C61="",0,B61))</f>
        <v>0</v>
      </c>
    </row>
    <row r="62" customFormat="false" ht="15" hidden="false" customHeight="false" outlineLevel="0" collapsed="false">
      <c r="A62" s="4"/>
      <c r="B62" s="5"/>
      <c r="C62" s="6"/>
      <c r="D62" s="6"/>
      <c r="E62" s="6"/>
      <c r="F62" s="6"/>
      <c r="G62" s="7" t="n">
        <f aca="false">IF(C62="Meals (track full — 50% calculated)",B62*0.5,IF(C62="",0,B62))</f>
        <v>0</v>
      </c>
    </row>
    <row r="63" customFormat="false" ht="15" hidden="false" customHeight="false" outlineLevel="0" collapsed="false">
      <c r="A63" s="4"/>
      <c r="B63" s="5"/>
      <c r="C63" s="6"/>
      <c r="D63" s="6"/>
      <c r="E63" s="6"/>
      <c r="F63" s="6"/>
      <c r="G63" s="7" t="n">
        <f aca="false">IF(C63="Meals (track full — 50% calculated)",B63*0.5,IF(C63="",0,B63))</f>
        <v>0</v>
      </c>
    </row>
    <row r="64" customFormat="false" ht="15" hidden="false" customHeight="false" outlineLevel="0" collapsed="false">
      <c r="A64" s="4"/>
      <c r="B64" s="5"/>
      <c r="C64" s="6"/>
      <c r="D64" s="6"/>
      <c r="E64" s="6"/>
      <c r="F64" s="6"/>
      <c r="G64" s="7" t="n">
        <f aca="false">IF(C64="Meals (track full — 50% calculated)",B64*0.5,IF(C64="",0,B64))</f>
        <v>0</v>
      </c>
    </row>
    <row r="65" customFormat="false" ht="15" hidden="false" customHeight="false" outlineLevel="0" collapsed="false">
      <c r="A65" s="4"/>
      <c r="B65" s="5"/>
      <c r="C65" s="6"/>
      <c r="D65" s="6"/>
      <c r="E65" s="6"/>
      <c r="F65" s="6"/>
      <c r="G65" s="7" t="n">
        <f aca="false">IF(C65="Meals (track full — 50% calculated)",B65*0.5,IF(C65="",0,B65))</f>
        <v>0</v>
      </c>
    </row>
    <row r="66" customFormat="false" ht="15" hidden="false" customHeight="false" outlineLevel="0" collapsed="false">
      <c r="A66" s="4"/>
      <c r="B66" s="5"/>
      <c r="C66" s="6"/>
      <c r="D66" s="6"/>
      <c r="E66" s="6"/>
      <c r="F66" s="6"/>
      <c r="G66" s="7" t="n">
        <f aca="false">IF(C66="Meals (track full — 50% calculated)",B66*0.5,IF(C66="",0,B66))</f>
        <v>0</v>
      </c>
    </row>
    <row r="67" customFormat="false" ht="15" hidden="false" customHeight="false" outlineLevel="0" collapsed="false">
      <c r="A67" s="4"/>
      <c r="B67" s="5"/>
      <c r="C67" s="6"/>
      <c r="D67" s="6"/>
      <c r="E67" s="6"/>
      <c r="F67" s="6"/>
      <c r="G67" s="7" t="n">
        <f aca="false">IF(C67="Meals (track full — 50% calculated)",B67*0.5,IF(C67="",0,B67))</f>
        <v>0</v>
      </c>
    </row>
    <row r="68" customFormat="false" ht="15" hidden="false" customHeight="false" outlineLevel="0" collapsed="false">
      <c r="A68" s="4"/>
      <c r="B68" s="5"/>
      <c r="C68" s="6"/>
      <c r="D68" s="6"/>
      <c r="E68" s="6"/>
      <c r="F68" s="6"/>
      <c r="G68" s="7" t="n">
        <f aca="false">IF(C68="Meals (track full — 50% calculated)",B68*0.5,IF(C68="",0,B68))</f>
        <v>0</v>
      </c>
    </row>
    <row r="69" customFormat="false" ht="15" hidden="false" customHeight="false" outlineLevel="0" collapsed="false">
      <c r="A69" s="4"/>
      <c r="B69" s="5"/>
      <c r="C69" s="6"/>
      <c r="D69" s="6"/>
      <c r="E69" s="6"/>
      <c r="F69" s="6"/>
      <c r="G69" s="7" t="n">
        <f aca="false">IF(C69="Meals (track full — 50% calculated)",B69*0.5,IF(C69="",0,B69))</f>
        <v>0</v>
      </c>
    </row>
    <row r="70" customFormat="false" ht="15" hidden="false" customHeight="false" outlineLevel="0" collapsed="false">
      <c r="A70" s="4"/>
      <c r="B70" s="5"/>
      <c r="C70" s="6"/>
      <c r="D70" s="6"/>
      <c r="E70" s="6"/>
      <c r="F70" s="6"/>
      <c r="G70" s="7" t="n">
        <f aca="false">IF(C70="Meals (track full — 50% calculated)",B70*0.5,IF(C70="",0,B70))</f>
        <v>0</v>
      </c>
    </row>
    <row r="71" customFormat="false" ht="15" hidden="false" customHeight="false" outlineLevel="0" collapsed="false">
      <c r="A71" s="4"/>
      <c r="B71" s="5"/>
      <c r="C71" s="6"/>
      <c r="D71" s="6"/>
      <c r="E71" s="6"/>
      <c r="F71" s="6"/>
      <c r="G71" s="7" t="n">
        <f aca="false">IF(C71="Meals (track full — 50% calculated)",B71*0.5,IF(C71="",0,B71))</f>
        <v>0</v>
      </c>
    </row>
    <row r="72" customFormat="false" ht="15" hidden="false" customHeight="false" outlineLevel="0" collapsed="false">
      <c r="A72" s="4"/>
      <c r="B72" s="5"/>
      <c r="C72" s="6"/>
      <c r="D72" s="6"/>
      <c r="E72" s="6"/>
      <c r="F72" s="6"/>
      <c r="G72" s="7" t="n">
        <f aca="false">IF(C72="Meals (track full — 50% calculated)",B72*0.5,IF(C72="",0,B72))</f>
        <v>0</v>
      </c>
    </row>
    <row r="73" customFormat="false" ht="15" hidden="false" customHeight="false" outlineLevel="0" collapsed="false">
      <c r="A73" s="4"/>
      <c r="B73" s="5"/>
      <c r="C73" s="6"/>
      <c r="D73" s="6"/>
      <c r="E73" s="6"/>
      <c r="F73" s="6"/>
      <c r="G73" s="7" t="n">
        <f aca="false">IF(C73="Meals (track full — 50% calculated)",B73*0.5,IF(C73="",0,B73))</f>
        <v>0</v>
      </c>
    </row>
    <row r="74" customFormat="false" ht="15" hidden="false" customHeight="false" outlineLevel="0" collapsed="false">
      <c r="A74" s="4"/>
      <c r="B74" s="5"/>
      <c r="C74" s="6"/>
      <c r="D74" s="6"/>
      <c r="E74" s="6"/>
      <c r="F74" s="6"/>
      <c r="G74" s="7" t="n">
        <f aca="false">IF(C74="Meals (track full — 50% calculated)",B74*0.5,IF(C74="",0,B74))</f>
        <v>0</v>
      </c>
    </row>
    <row r="75" customFormat="false" ht="15" hidden="false" customHeight="false" outlineLevel="0" collapsed="false">
      <c r="A75" s="4"/>
      <c r="B75" s="5"/>
      <c r="C75" s="6"/>
      <c r="D75" s="6"/>
      <c r="E75" s="6"/>
      <c r="F75" s="6"/>
      <c r="G75" s="7" t="n">
        <f aca="false">IF(C75="Meals (track full — 50% calculated)",B75*0.5,IF(C75="",0,B75))</f>
        <v>0</v>
      </c>
    </row>
    <row r="76" customFormat="false" ht="15" hidden="false" customHeight="false" outlineLevel="0" collapsed="false">
      <c r="A76" s="4"/>
      <c r="B76" s="5"/>
      <c r="C76" s="6"/>
      <c r="D76" s="6"/>
      <c r="E76" s="6"/>
      <c r="F76" s="6"/>
      <c r="G76" s="7" t="n">
        <f aca="false">IF(C76="Meals (track full — 50% calculated)",B76*0.5,IF(C76="",0,B76))</f>
        <v>0</v>
      </c>
    </row>
    <row r="77" customFormat="false" ht="15" hidden="false" customHeight="false" outlineLevel="0" collapsed="false">
      <c r="A77" s="4"/>
      <c r="B77" s="5"/>
      <c r="C77" s="6"/>
      <c r="D77" s="6"/>
      <c r="E77" s="6"/>
      <c r="F77" s="6"/>
      <c r="G77" s="7" t="n">
        <f aca="false">IF(C77="Meals (track full — 50% calculated)",B77*0.5,IF(C77="",0,B77))</f>
        <v>0</v>
      </c>
    </row>
    <row r="78" customFormat="false" ht="15" hidden="false" customHeight="false" outlineLevel="0" collapsed="false">
      <c r="A78" s="4"/>
      <c r="B78" s="5"/>
      <c r="C78" s="6"/>
      <c r="D78" s="6"/>
      <c r="E78" s="6"/>
      <c r="F78" s="6"/>
      <c r="G78" s="7" t="n">
        <f aca="false">IF(C78="Meals (track full — 50% calculated)",B78*0.5,IF(C78="",0,B78))</f>
        <v>0</v>
      </c>
    </row>
    <row r="79" customFormat="false" ht="15" hidden="false" customHeight="false" outlineLevel="0" collapsed="false">
      <c r="A79" s="4"/>
      <c r="B79" s="5"/>
      <c r="C79" s="6"/>
      <c r="D79" s="6"/>
      <c r="E79" s="6"/>
      <c r="F79" s="6"/>
      <c r="G79" s="7" t="n">
        <f aca="false">IF(C79="Meals (track full — 50% calculated)",B79*0.5,IF(C79="",0,B79))</f>
        <v>0</v>
      </c>
    </row>
    <row r="80" customFormat="false" ht="15" hidden="false" customHeight="false" outlineLevel="0" collapsed="false">
      <c r="A80" s="4"/>
      <c r="B80" s="5"/>
      <c r="C80" s="6"/>
      <c r="D80" s="6"/>
      <c r="E80" s="6"/>
      <c r="F80" s="6"/>
      <c r="G80" s="7" t="n">
        <f aca="false">IF(C80="Meals (track full — 50% calculated)",B80*0.5,IF(C80="",0,B80))</f>
        <v>0</v>
      </c>
    </row>
    <row r="81" customFormat="false" ht="15" hidden="false" customHeight="false" outlineLevel="0" collapsed="false">
      <c r="A81" s="4"/>
      <c r="B81" s="5"/>
      <c r="C81" s="6"/>
      <c r="D81" s="6"/>
      <c r="E81" s="6"/>
      <c r="F81" s="6"/>
      <c r="G81" s="7" t="n">
        <f aca="false">IF(C81="Meals (track full — 50% calculated)",B81*0.5,IF(C81="",0,B81))</f>
        <v>0</v>
      </c>
    </row>
    <row r="82" customFormat="false" ht="15" hidden="false" customHeight="false" outlineLevel="0" collapsed="false">
      <c r="A82" s="4"/>
      <c r="B82" s="5"/>
      <c r="C82" s="6"/>
      <c r="D82" s="6"/>
      <c r="E82" s="6"/>
      <c r="F82" s="6"/>
      <c r="G82" s="7" t="n">
        <f aca="false">IF(C82="Meals (track full — 50% calculated)",B82*0.5,IF(C82="",0,B82))</f>
        <v>0</v>
      </c>
    </row>
    <row r="83" customFormat="false" ht="15" hidden="false" customHeight="false" outlineLevel="0" collapsed="false">
      <c r="A83" s="4"/>
      <c r="B83" s="5"/>
      <c r="C83" s="6"/>
      <c r="D83" s="6"/>
      <c r="E83" s="6"/>
      <c r="F83" s="6"/>
      <c r="G83" s="7" t="n">
        <f aca="false">IF(C83="Meals (track full — 50% calculated)",B83*0.5,IF(C83="",0,B83))</f>
        <v>0</v>
      </c>
    </row>
    <row r="84" customFormat="false" ht="15" hidden="false" customHeight="false" outlineLevel="0" collapsed="false">
      <c r="A84" s="4"/>
      <c r="B84" s="5"/>
      <c r="C84" s="6"/>
      <c r="D84" s="6"/>
      <c r="E84" s="6"/>
      <c r="F84" s="6"/>
      <c r="G84" s="7" t="n">
        <f aca="false">IF(C84="Meals (track full — 50% calculated)",B84*0.5,IF(C84="",0,B84))</f>
        <v>0</v>
      </c>
    </row>
    <row r="85" customFormat="false" ht="15" hidden="false" customHeight="false" outlineLevel="0" collapsed="false">
      <c r="A85" s="4"/>
      <c r="B85" s="5"/>
      <c r="C85" s="6"/>
      <c r="D85" s="6"/>
      <c r="E85" s="6"/>
      <c r="F85" s="6"/>
      <c r="G85" s="7" t="n">
        <f aca="false">IF(C85="Meals (track full — 50% calculated)",B85*0.5,IF(C85="",0,B85))</f>
        <v>0</v>
      </c>
    </row>
    <row r="86" customFormat="false" ht="15" hidden="false" customHeight="false" outlineLevel="0" collapsed="false">
      <c r="A86" s="4"/>
      <c r="B86" s="5"/>
      <c r="C86" s="6"/>
      <c r="D86" s="6"/>
      <c r="E86" s="6"/>
      <c r="F86" s="6"/>
      <c r="G86" s="7" t="n">
        <f aca="false">IF(C86="Meals (track full — 50% calculated)",B86*0.5,IF(C86="",0,B86))</f>
        <v>0</v>
      </c>
    </row>
    <row r="87" customFormat="false" ht="15" hidden="false" customHeight="false" outlineLevel="0" collapsed="false">
      <c r="A87" s="4"/>
      <c r="B87" s="5"/>
      <c r="C87" s="6"/>
      <c r="D87" s="6"/>
      <c r="E87" s="6"/>
      <c r="F87" s="6"/>
      <c r="G87" s="7" t="n">
        <f aca="false">IF(C87="Meals (track full — 50% calculated)",B87*0.5,IF(C87="",0,B87))</f>
        <v>0</v>
      </c>
    </row>
    <row r="88" customFormat="false" ht="15" hidden="false" customHeight="false" outlineLevel="0" collapsed="false">
      <c r="A88" s="4"/>
      <c r="B88" s="5"/>
      <c r="C88" s="6"/>
      <c r="D88" s="6"/>
      <c r="E88" s="6"/>
      <c r="F88" s="6"/>
      <c r="G88" s="7" t="n">
        <f aca="false">IF(C88="Meals (track full — 50% calculated)",B88*0.5,IF(C88="",0,B88))</f>
        <v>0</v>
      </c>
    </row>
    <row r="89" customFormat="false" ht="15" hidden="false" customHeight="false" outlineLevel="0" collapsed="false">
      <c r="A89" s="4"/>
      <c r="B89" s="5"/>
      <c r="C89" s="6"/>
      <c r="D89" s="6"/>
      <c r="E89" s="6"/>
      <c r="F89" s="6"/>
      <c r="G89" s="7" t="n">
        <f aca="false">IF(C89="Meals (track full — 50% calculated)",B89*0.5,IF(C89="",0,B89))</f>
        <v>0</v>
      </c>
    </row>
    <row r="90" customFormat="false" ht="15" hidden="false" customHeight="false" outlineLevel="0" collapsed="false">
      <c r="A90" s="4"/>
      <c r="B90" s="5"/>
      <c r="C90" s="6"/>
      <c r="D90" s="6"/>
      <c r="E90" s="6"/>
      <c r="F90" s="6"/>
      <c r="G90" s="7" t="n">
        <f aca="false">IF(C90="Meals (track full — 50% calculated)",B90*0.5,IF(C90="",0,B90))</f>
        <v>0</v>
      </c>
    </row>
    <row r="91" customFormat="false" ht="15" hidden="false" customHeight="false" outlineLevel="0" collapsed="false">
      <c r="A91" s="4"/>
      <c r="B91" s="5"/>
      <c r="C91" s="6"/>
      <c r="D91" s="6"/>
      <c r="E91" s="6"/>
      <c r="F91" s="6"/>
      <c r="G91" s="7" t="n">
        <f aca="false">IF(C91="Meals (track full — 50% calculated)",B91*0.5,IF(C91="",0,B91))</f>
        <v>0</v>
      </c>
    </row>
    <row r="92" customFormat="false" ht="15" hidden="false" customHeight="false" outlineLevel="0" collapsed="false">
      <c r="A92" s="4"/>
      <c r="B92" s="5"/>
      <c r="C92" s="6"/>
      <c r="D92" s="6"/>
      <c r="E92" s="6"/>
      <c r="F92" s="6"/>
      <c r="G92" s="7" t="n">
        <f aca="false">IF(C92="Meals (track full — 50% calculated)",B92*0.5,IF(C92="",0,B92))</f>
        <v>0</v>
      </c>
    </row>
    <row r="93" customFormat="false" ht="15" hidden="false" customHeight="false" outlineLevel="0" collapsed="false">
      <c r="A93" s="4"/>
      <c r="B93" s="5"/>
      <c r="C93" s="6"/>
      <c r="D93" s="6"/>
      <c r="E93" s="6"/>
      <c r="F93" s="6"/>
      <c r="G93" s="7" t="n">
        <f aca="false">IF(C93="Meals (track full — 50% calculated)",B93*0.5,IF(C93="",0,B93))</f>
        <v>0</v>
      </c>
    </row>
    <row r="94" customFormat="false" ht="15" hidden="false" customHeight="false" outlineLevel="0" collapsed="false">
      <c r="A94" s="4"/>
      <c r="B94" s="5"/>
      <c r="C94" s="6"/>
      <c r="D94" s="6"/>
      <c r="E94" s="6"/>
      <c r="F94" s="6"/>
      <c r="G94" s="7" t="n">
        <f aca="false">IF(C94="Meals (track full — 50% calculated)",B94*0.5,IF(C94="",0,B94))</f>
        <v>0</v>
      </c>
    </row>
    <row r="95" customFormat="false" ht="15" hidden="false" customHeight="false" outlineLevel="0" collapsed="false">
      <c r="A95" s="4"/>
      <c r="B95" s="5"/>
      <c r="C95" s="6"/>
      <c r="D95" s="6"/>
      <c r="E95" s="6"/>
      <c r="F95" s="6"/>
      <c r="G95" s="7" t="n">
        <f aca="false">IF(C95="Meals (track full — 50% calculated)",B95*0.5,IF(C95="",0,B95))</f>
        <v>0</v>
      </c>
    </row>
    <row r="96" customFormat="false" ht="15" hidden="false" customHeight="false" outlineLevel="0" collapsed="false">
      <c r="A96" s="4"/>
      <c r="B96" s="5"/>
      <c r="C96" s="6"/>
      <c r="D96" s="6"/>
      <c r="E96" s="6"/>
      <c r="F96" s="6"/>
      <c r="G96" s="7" t="n">
        <f aca="false">IF(C96="Meals (track full — 50% calculated)",B96*0.5,IF(C96="",0,B96))</f>
        <v>0</v>
      </c>
    </row>
    <row r="97" customFormat="false" ht="15" hidden="false" customHeight="false" outlineLevel="0" collapsed="false">
      <c r="A97" s="4"/>
      <c r="B97" s="5"/>
      <c r="C97" s="6"/>
      <c r="D97" s="6"/>
      <c r="E97" s="6"/>
      <c r="F97" s="6"/>
      <c r="G97" s="7" t="n">
        <f aca="false">IF(C97="Meals (track full — 50% calculated)",B97*0.5,IF(C97="",0,B97))</f>
        <v>0</v>
      </c>
    </row>
    <row r="98" customFormat="false" ht="15" hidden="false" customHeight="false" outlineLevel="0" collapsed="false">
      <c r="A98" s="4"/>
      <c r="B98" s="5"/>
      <c r="C98" s="6"/>
      <c r="D98" s="6"/>
      <c r="E98" s="6"/>
      <c r="F98" s="6"/>
      <c r="G98" s="7" t="n">
        <f aca="false">IF(C98="Meals (track full — 50% calculated)",B98*0.5,IF(C98="",0,B98))</f>
        <v>0</v>
      </c>
    </row>
    <row r="99" customFormat="false" ht="15" hidden="false" customHeight="false" outlineLevel="0" collapsed="false">
      <c r="A99" s="4"/>
      <c r="B99" s="5"/>
      <c r="C99" s="6"/>
      <c r="D99" s="6"/>
      <c r="E99" s="6"/>
      <c r="F99" s="6"/>
      <c r="G99" s="7" t="n">
        <f aca="false">IF(C99="Meals (track full — 50% calculated)",B99*0.5,IF(C99="",0,B99))</f>
        <v>0</v>
      </c>
    </row>
    <row r="100" customFormat="false" ht="15" hidden="false" customHeight="false" outlineLevel="0" collapsed="false">
      <c r="A100" s="4"/>
      <c r="B100" s="5"/>
      <c r="C100" s="6"/>
      <c r="D100" s="6"/>
      <c r="E100" s="6"/>
      <c r="F100" s="6"/>
      <c r="G100" s="7" t="n">
        <f aca="false">IF(C100="Meals (track full — 50% calculated)",B100*0.5,IF(C100="",0,B100))</f>
        <v>0</v>
      </c>
    </row>
    <row r="101" customFormat="false" ht="15" hidden="false" customHeight="false" outlineLevel="0" collapsed="false">
      <c r="A101" s="4"/>
      <c r="B101" s="5"/>
      <c r="C101" s="6"/>
      <c r="D101" s="6"/>
      <c r="E101" s="6"/>
      <c r="F101" s="6"/>
      <c r="G101" s="7" t="n">
        <f aca="false">IF(C101="Meals (track full — 50% calculated)",B101*0.5,IF(C101="",0,B101))</f>
        <v>0</v>
      </c>
    </row>
    <row r="102" customFormat="false" ht="15" hidden="false" customHeight="false" outlineLevel="0" collapsed="false">
      <c r="A102" s="4"/>
      <c r="B102" s="5"/>
      <c r="C102" s="6"/>
      <c r="D102" s="6"/>
      <c r="E102" s="6"/>
      <c r="F102" s="6"/>
      <c r="G102" s="7" t="n">
        <f aca="false">IF(C102="Meals (track full — 50% calculated)",B102*0.5,IF(C102="",0,B102))</f>
        <v>0</v>
      </c>
    </row>
    <row r="103" customFormat="false" ht="15" hidden="false" customHeight="false" outlineLevel="0" collapsed="false">
      <c r="A103" s="4"/>
      <c r="B103" s="5"/>
      <c r="C103" s="6"/>
      <c r="D103" s="6"/>
      <c r="E103" s="6"/>
      <c r="F103" s="6"/>
      <c r="G103" s="7" t="n">
        <f aca="false">IF(C103="Meals (track full — 50% calculated)",B103*0.5,IF(C103="",0,B103))</f>
        <v>0</v>
      </c>
    </row>
    <row r="104" customFormat="false" ht="15" hidden="false" customHeight="false" outlineLevel="0" collapsed="false">
      <c r="A104" s="4"/>
      <c r="B104" s="5"/>
      <c r="C104" s="6"/>
      <c r="D104" s="6"/>
      <c r="E104" s="6"/>
      <c r="F104" s="6"/>
      <c r="G104" s="7" t="n">
        <f aca="false">IF(C104="Meals (track full — 50% calculated)",B104*0.5,IF(C104="",0,B104))</f>
        <v>0</v>
      </c>
    </row>
    <row r="105" customFormat="false" ht="15" hidden="false" customHeight="false" outlineLevel="0" collapsed="false">
      <c r="A105" s="4"/>
      <c r="B105" s="5"/>
      <c r="C105" s="6"/>
      <c r="D105" s="6"/>
      <c r="E105" s="6"/>
      <c r="F105" s="6"/>
      <c r="G105" s="7" t="n">
        <f aca="false">IF(C105="Meals (track full — 50% calculated)",B105*0.5,IF(C105="",0,B105))</f>
        <v>0</v>
      </c>
    </row>
    <row r="106" customFormat="false" ht="15" hidden="false" customHeight="false" outlineLevel="0" collapsed="false">
      <c r="A106" s="4"/>
      <c r="B106" s="5"/>
      <c r="C106" s="6"/>
      <c r="D106" s="6"/>
      <c r="E106" s="6"/>
      <c r="F106" s="6"/>
      <c r="G106" s="7" t="n">
        <f aca="false">IF(C106="Meals (track full — 50% calculated)",B106*0.5,IF(C106="",0,B106))</f>
        <v>0</v>
      </c>
    </row>
    <row r="107" customFormat="false" ht="15" hidden="false" customHeight="false" outlineLevel="0" collapsed="false">
      <c r="A107" s="4"/>
      <c r="B107" s="5"/>
      <c r="C107" s="6"/>
      <c r="D107" s="6"/>
      <c r="E107" s="6"/>
      <c r="F107" s="6"/>
      <c r="G107" s="7" t="n">
        <f aca="false">IF(C107="Meals (track full — 50% calculated)",B107*0.5,IF(C107="",0,B107))</f>
        <v>0</v>
      </c>
    </row>
    <row r="108" customFormat="false" ht="15" hidden="false" customHeight="false" outlineLevel="0" collapsed="false">
      <c r="A108" s="4"/>
      <c r="B108" s="5"/>
      <c r="C108" s="6"/>
      <c r="D108" s="6"/>
      <c r="E108" s="6"/>
      <c r="F108" s="6"/>
      <c r="G108" s="7" t="n">
        <f aca="false">IF(C108="Meals (track full — 50% calculated)",B108*0.5,IF(C108="",0,B108))</f>
        <v>0</v>
      </c>
    </row>
    <row r="109" customFormat="false" ht="15" hidden="false" customHeight="false" outlineLevel="0" collapsed="false">
      <c r="A109" s="4"/>
      <c r="B109" s="5"/>
      <c r="C109" s="6"/>
      <c r="D109" s="6"/>
      <c r="E109" s="6"/>
      <c r="F109" s="6"/>
      <c r="G109" s="7" t="n">
        <f aca="false">IF(C109="Meals (track full — 50% calculated)",B109*0.5,IF(C109="",0,B109))</f>
        <v>0</v>
      </c>
    </row>
    <row r="110" customFormat="false" ht="15" hidden="false" customHeight="false" outlineLevel="0" collapsed="false">
      <c r="A110" s="4"/>
      <c r="B110" s="5"/>
      <c r="C110" s="6"/>
      <c r="D110" s="6"/>
      <c r="E110" s="6"/>
      <c r="F110" s="6"/>
      <c r="G110" s="7" t="n">
        <f aca="false">IF(C110="Meals (track full — 50% calculated)",B110*0.5,IF(C110="",0,B110))</f>
        <v>0</v>
      </c>
    </row>
    <row r="111" customFormat="false" ht="15" hidden="false" customHeight="false" outlineLevel="0" collapsed="false">
      <c r="A111" s="4"/>
      <c r="B111" s="5"/>
      <c r="C111" s="6"/>
      <c r="D111" s="6"/>
      <c r="E111" s="6"/>
      <c r="F111" s="6"/>
      <c r="G111" s="7" t="n">
        <f aca="false">IF(C111="Meals (track full — 50% calculated)",B111*0.5,IF(C111="",0,B111))</f>
        <v>0</v>
      </c>
    </row>
    <row r="112" customFormat="false" ht="15" hidden="false" customHeight="false" outlineLevel="0" collapsed="false">
      <c r="A112" s="4"/>
      <c r="B112" s="5"/>
      <c r="C112" s="6"/>
      <c r="D112" s="6"/>
      <c r="E112" s="6"/>
      <c r="F112" s="6"/>
      <c r="G112" s="7" t="n">
        <f aca="false">IF(C112="Meals (track full — 50% calculated)",B112*0.5,IF(C112="",0,B112))</f>
        <v>0</v>
      </c>
    </row>
    <row r="113" customFormat="false" ht="15" hidden="false" customHeight="false" outlineLevel="0" collapsed="false">
      <c r="A113" s="4"/>
      <c r="B113" s="5"/>
      <c r="C113" s="6"/>
      <c r="D113" s="6"/>
      <c r="E113" s="6"/>
      <c r="F113" s="6"/>
      <c r="G113" s="7" t="n">
        <f aca="false">IF(C113="Meals (track full — 50% calculated)",B113*0.5,IF(C113="",0,B113))</f>
        <v>0</v>
      </c>
    </row>
    <row r="114" customFormat="false" ht="15" hidden="false" customHeight="false" outlineLevel="0" collapsed="false">
      <c r="A114" s="4"/>
      <c r="B114" s="5"/>
      <c r="C114" s="6"/>
      <c r="D114" s="6"/>
      <c r="E114" s="6"/>
      <c r="F114" s="6"/>
      <c r="G114" s="7" t="n">
        <f aca="false">IF(C114="Meals (track full — 50% calculated)",B114*0.5,IF(C114="",0,B114))</f>
        <v>0</v>
      </c>
    </row>
    <row r="115" customFormat="false" ht="15" hidden="false" customHeight="false" outlineLevel="0" collapsed="false">
      <c r="A115" s="4"/>
      <c r="B115" s="5"/>
      <c r="C115" s="6"/>
      <c r="D115" s="6"/>
      <c r="E115" s="6"/>
      <c r="F115" s="6"/>
      <c r="G115" s="7" t="n">
        <f aca="false">IF(C115="Meals (track full — 50% calculated)",B115*0.5,IF(C115="",0,B115))</f>
        <v>0</v>
      </c>
    </row>
    <row r="116" customFormat="false" ht="15" hidden="false" customHeight="false" outlineLevel="0" collapsed="false">
      <c r="A116" s="4"/>
      <c r="B116" s="5"/>
      <c r="C116" s="6"/>
      <c r="D116" s="6"/>
      <c r="E116" s="6"/>
      <c r="F116" s="6"/>
      <c r="G116" s="7" t="n">
        <f aca="false">IF(C116="Meals (track full — 50% calculated)",B116*0.5,IF(C116="",0,B116))</f>
        <v>0</v>
      </c>
    </row>
    <row r="117" customFormat="false" ht="15" hidden="false" customHeight="false" outlineLevel="0" collapsed="false">
      <c r="A117" s="4"/>
      <c r="B117" s="5"/>
      <c r="C117" s="6"/>
      <c r="D117" s="6"/>
      <c r="E117" s="6"/>
      <c r="F117" s="6"/>
      <c r="G117" s="7" t="n">
        <f aca="false">IF(C117="Meals (track full — 50% calculated)",B117*0.5,IF(C117="",0,B117))</f>
        <v>0</v>
      </c>
    </row>
    <row r="118" customFormat="false" ht="15" hidden="false" customHeight="false" outlineLevel="0" collapsed="false">
      <c r="A118" s="4"/>
      <c r="B118" s="5"/>
      <c r="C118" s="6"/>
      <c r="D118" s="6"/>
      <c r="E118" s="6"/>
      <c r="F118" s="6"/>
      <c r="G118" s="7" t="n">
        <f aca="false">IF(C118="Meals (track full — 50% calculated)",B118*0.5,IF(C118="",0,B118))</f>
        <v>0</v>
      </c>
    </row>
    <row r="119" customFormat="false" ht="15" hidden="false" customHeight="false" outlineLevel="0" collapsed="false">
      <c r="A119" s="4"/>
      <c r="B119" s="5"/>
      <c r="C119" s="6"/>
      <c r="D119" s="6"/>
      <c r="E119" s="6"/>
      <c r="F119" s="6"/>
      <c r="G119" s="7" t="n">
        <f aca="false">IF(C119="Meals (track full — 50% calculated)",B119*0.5,IF(C119="",0,B119))</f>
        <v>0</v>
      </c>
    </row>
    <row r="120" customFormat="false" ht="15" hidden="false" customHeight="false" outlineLevel="0" collapsed="false">
      <c r="A120" s="4"/>
      <c r="B120" s="5"/>
      <c r="C120" s="6"/>
      <c r="D120" s="6"/>
      <c r="E120" s="6"/>
      <c r="F120" s="6"/>
      <c r="G120" s="7" t="n">
        <f aca="false">IF(C120="Meals (track full — 50% calculated)",B120*0.5,IF(C120="",0,B120))</f>
        <v>0</v>
      </c>
    </row>
    <row r="121" customFormat="false" ht="15" hidden="false" customHeight="false" outlineLevel="0" collapsed="false">
      <c r="A121" s="4"/>
      <c r="B121" s="5"/>
      <c r="C121" s="6"/>
      <c r="D121" s="6"/>
      <c r="E121" s="6"/>
      <c r="F121" s="6"/>
      <c r="G121" s="7" t="n">
        <f aca="false">IF(C121="Meals (track full — 50% calculated)",B121*0.5,IF(C121="",0,B121))</f>
        <v>0</v>
      </c>
    </row>
    <row r="122" customFormat="false" ht="15" hidden="false" customHeight="false" outlineLevel="0" collapsed="false">
      <c r="A122" s="4"/>
      <c r="B122" s="5"/>
      <c r="C122" s="6"/>
      <c r="D122" s="6"/>
      <c r="E122" s="6"/>
      <c r="F122" s="6"/>
      <c r="G122" s="7" t="n">
        <f aca="false">IF(C122="Meals (track full — 50% calculated)",B122*0.5,IF(C122="",0,B122))</f>
        <v>0</v>
      </c>
    </row>
    <row r="123" customFormat="false" ht="15" hidden="false" customHeight="false" outlineLevel="0" collapsed="false">
      <c r="A123" s="4"/>
      <c r="B123" s="5"/>
      <c r="C123" s="6"/>
      <c r="D123" s="6"/>
      <c r="E123" s="6"/>
      <c r="F123" s="6"/>
      <c r="G123" s="7" t="n">
        <f aca="false">IF(C123="Meals (track full — 50% calculated)",B123*0.5,IF(C123="",0,B123))</f>
        <v>0</v>
      </c>
    </row>
    <row r="124" customFormat="false" ht="15" hidden="false" customHeight="false" outlineLevel="0" collapsed="false">
      <c r="A124" s="4"/>
      <c r="B124" s="5"/>
      <c r="C124" s="6"/>
      <c r="D124" s="6"/>
      <c r="E124" s="6"/>
      <c r="F124" s="6"/>
      <c r="G124" s="7" t="n">
        <f aca="false">IF(C124="Meals (track full — 50% calculated)",B124*0.5,IF(C124="",0,B124))</f>
        <v>0</v>
      </c>
    </row>
    <row r="125" customFormat="false" ht="15" hidden="false" customHeight="false" outlineLevel="0" collapsed="false">
      <c r="A125" s="4"/>
      <c r="B125" s="5"/>
      <c r="C125" s="6"/>
      <c r="D125" s="6"/>
      <c r="E125" s="6"/>
      <c r="F125" s="6"/>
      <c r="G125" s="7" t="n">
        <f aca="false">IF(C125="Meals (track full — 50% calculated)",B125*0.5,IF(C125="",0,B125))</f>
        <v>0</v>
      </c>
    </row>
    <row r="126" customFormat="false" ht="15" hidden="false" customHeight="false" outlineLevel="0" collapsed="false">
      <c r="A126" s="4"/>
      <c r="B126" s="5"/>
      <c r="C126" s="6"/>
      <c r="D126" s="6"/>
      <c r="E126" s="6"/>
      <c r="F126" s="6"/>
      <c r="G126" s="7" t="n">
        <f aca="false">IF(C126="Meals (track full — 50% calculated)",B126*0.5,IF(C126="",0,B126))</f>
        <v>0</v>
      </c>
    </row>
    <row r="127" customFormat="false" ht="15" hidden="false" customHeight="false" outlineLevel="0" collapsed="false">
      <c r="A127" s="4"/>
      <c r="B127" s="5"/>
      <c r="C127" s="6"/>
      <c r="D127" s="6"/>
      <c r="E127" s="6"/>
      <c r="F127" s="6"/>
      <c r="G127" s="7" t="n">
        <f aca="false">IF(C127="Meals (track full — 50% calculated)",B127*0.5,IF(C127="",0,B127))</f>
        <v>0</v>
      </c>
    </row>
    <row r="128" customFormat="false" ht="15" hidden="false" customHeight="false" outlineLevel="0" collapsed="false">
      <c r="A128" s="4"/>
      <c r="B128" s="5"/>
      <c r="C128" s="6"/>
      <c r="D128" s="6"/>
      <c r="E128" s="6"/>
      <c r="F128" s="6"/>
      <c r="G128" s="7" t="n">
        <f aca="false">IF(C128="Meals (track full — 50% calculated)",B128*0.5,IF(C128="",0,B128))</f>
        <v>0</v>
      </c>
    </row>
    <row r="129" customFormat="false" ht="15" hidden="false" customHeight="false" outlineLevel="0" collapsed="false">
      <c r="A129" s="4"/>
      <c r="B129" s="5"/>
      <c r="C129" s="6"/>
      <c r="D129" s="6"/>
      <c r="E129" s="6"/>
      <c r="F129" s="6"/>
      <c r="G129" s="7" t="n">
        <f aca="false">IF(C129="Meals (track full — 50% calculated)",B129*0.5,IF(C129="",0,B129))</f>
        <v>0</v>
      </c>
    </row>
    <row r="130" customFormat="false" ht="15" hidden="false" customHeight="false" outlineLevel="0" collapsed="false">
      <c r="A130" s="4"/>
      <c r="B130" s="5"/>
      <c r="C130" s="6"/>
      <c r="D130" s="6"/>
      <c r="E130" s="6"/>
      <c r="F130" s="6"/>
      <c r="G130" s="7" t="n">
        <f aca="false">IF(C130="Meals (track full — 50% calculated)",B130*0.5,IF(C130="",0,B130))</f>
        <v>0</v>
      </c>
    </row>
    <row r="131" customFormat="false" ht="15" hidden="false" customHeight="false" outlineLevel="0" collapsed="false">
      <c r="A131" s="4"/>
      <c r="B131" s="5"/>
      <c r="C131" s="6"/>
      <c r="D131" s="6"/>
      <c r="E131" s="6"/>
      <c r="F131" s="6"/>
      <c r="G131" s="7" t="n">
        <f aca="false">IF(C131="Meals (track full — 50% calculated)",B131*0.5,IF(C131="",0,B131))</f>
        <v>0</v>
      </c>
    </row>
    <row r="132" customFormat="false" ht="15" hidden="false" customHeight="false" outlineLevel="0" collapsed="false">
      <c r="A132" s="4"/>
      <c r="B132" s="5"/>
      <c r="C132" s="6"/>
      <c r="D132" s="6"/>
      <c r="E132" s="6"/>
      <c r="F132" s="6"/>
      <c r="G132" s="7" t="n">
        <f aca="false">IF(C132="Meals (track full — 50% calculated)",B132*0.5,IF(C132="",0,B132))</f>
        <v>0</v>
      </c>
    </row>
    <row r="133" customFormat="false" ht="15" hidden="false" customHeight="false" outlineLevel="0" collapsed="false">
      <c r="A133" s="4"/>
      <c r="B133" s="5"/>
      <c r="C133" s="6"/>
      <c r="D133" s="6"/>
      <c r="E133" s="6"/>
      <c r="F133" s="6"/>
      <c r="G133" s="7" t="n">
        <f aca="false">IF(C133="Meals (track full — 50% calculated)",B133*0.5,IF(C133="",0,B133))</f>
        <v>0</v>
      </c>
    </row>
    <row r="134" customFormat="false" ht="15" hidden="false" customHeight="false" outlineLevel="0" collapsed="false">
      <c r="A134" s="4"/>
      <c r="B134" s="5"/>
      <c r="C134" s="6"/>
      <c r="D134" s="6"/>
      <c r="E134" s="6"/>
      <c r="F134" s="6"/>
      <c r="G134" s="7" t="n">
        <f aca="false">IF(C134="Meals (track full — 50% calculated)",B134*0.5,IF(C134="",0,B134))</f>
        <v>0</v>
      </c>
    </row>
    <row r="135" customFormat="false" ht="15" hidden="false" customHeight="false" outlineLevel="0" collapsed="false">
      <c r="A135" s="4"/>
      <c r="B135" s="5"/>
      <c r="C135" s="6"/>
      <c r="D135" s="6"/>
      <c r="E135" s="6"/>
      <c r="F135" s="6"/>
      <c r="G135" s="7" t="n">
        <f aca="false">IF(C135="Meals (track full — 50% calculated)",B135*0.5,IF(C135="",0,B135))</f>
        <v>0</v>
      </c>
    </row>
    <row r="136" customFormat="false" ht="15" hidden="false" customHeight="false" outlineLevel="0" collapsed="false">
      <c r="A136" s="4"/>
      <c r="B136" s="5"/>
      <c r="C136" s="6"/>
      <c r="D136" s="6"/>
      <c r="E136" s="6"/>
      <c r="F136" s="6"/>
      <c r="G136" s="7" t="n">
        <f aca="false">IF(C136="Meals (track full — 50% calculated)",B136*0.5,IF(C136="",0,B136))</f>
        <v>0</v>
      </c>
    </row>
    <row r="137" customFormat="false" ht="15" hidden="false" customHeight="false" outlineLevel="0" collapsed="false">
      <c r="A137" s="4"/>
      <c r="B137" s="5"/>
      <c r="C137" s="6"/>
      <c r="D137" s="6"/>
      <c r="E137" s="6"/>
      <c r="F137" s="6"/>
      <c r="G137" s="7" t="n">
        <f aca="false">IF(C137="Meals (track full — 50% calculated)",B137*0.5,IF(C137="",0,B137))</f>
        <v>0</v>
      </c>
    </row>
    <row r="138" customFormat="false" ht="15" hidden="false" customHeight="false" outlineLevel="0" collapsed="false">
      <c r="A138" s="4"/>
      <c r="B138" s="5"/>
      <c r="C138" s="6"/>
      <c r="D138" s="6"/>
      <c r="E138" s="6"/>
      <c r="F138" s="6"/>
      <c r="G138" s="7" t="n">
        <f aca="false">IF(C138="Meals (track full — 50% calculated)",B138*0.5,IF(C138="",0,B138))</f>
        <v>0</v>
      </c>
    </row>
    <row r="139" customFormat="false" ht="15" hidden="false" customHeight="false" outlineLevel="0" collapsed="false">
      <c r="A139" s="4"/>
      <c r="B139" s="5"/>
      <c r="C139" s="6"/>
      <c r="D139" s="6"/>
      <c r="E139" s="6"/>
      <c r="F139" s="6"/>
      <c r="G139" s="7" t="n">
        <f aca="false">IF(C139="Meals (track full — 50% calculated)",B139*0.5,IF(C139="",0,B139))</f>
        <v>0</v>
      </c>
    </row>
    <row r="140" customFormat="false" ht="15" hidden="false" customHeight="false" outlineLevel="0" collapsed="false">
      <c r="A140" s="4"/>
      <c r="B140" s="5"/>
      <c r="C140" s="6"/>
      <c r="D140" s="6"/>
      <c r="E140" s="6"/>
      <c r="F140" s="6"/>
      <c r="G140" s="7" t="n">
        <f aca="false">IF(C140="Meals (track full — 50% calculated)",B140*0.5,IF(C140="",0,B140))</f>
        <v>0</v>
      </c>
    </row>
    <row r="141" customFormat="false" ht="15" hidden="false" customHeight="false" outlineLevel="0" collapsed="false">
      <c r="A141" s="4"/>
      <c r="B141" s="5"/>
      <c r="C141" s="6"/>
      <c r="D141" s="6"/>
      <c r="E141" s="6"/>
      <c r="F141" s="6"/>
      <c r="G141" s="7" t="n">
        <f aca="false">IF(C141="Meals (track full — 50% calculated)",B141*0.5,IF(C141="",0,B141))</f>
        <v>0</v>
      </c>
    </row>
    <row r="142" customFormat="false" ht="15" hidden="false" customHeight="false" outlineLevel="0" collapsed="false">
      <c r="A142" s="4"/>
      <c r="B142" s="5"/>
      <c r="C142" s="6"/>
      <c r="D142" s="6"/>
      <c r="E142" s="6"/>
      <c r="F142" s="6"/>
      <c r="G142" s="7" t="n">
        <f aca="false">IF(C142="Meals (track full — 50% calculated)",B142*0.5,IF(C142="",0,B142))</f>
        <v>0</v>
      </c>
    </row>
    <row r="143" customFormat="false" ht="15" hidden="false" customHeight="false" outlineLevel="0" collapsed="false">
      <c r="A143" s="4"/>
      <c r="B143" s="5"/>
      <c r="C143" s="6"/>
      <c r="D143" s="6"/>
      <c r="E143" s="6"/>
      <c r="F143" s="6"/>
      <c r="G143" s="7" t="n">
        <f aca="false">IF(C143="Meals (track full — 50% calculated)",B143*0.5,IF(C143="",0,B143))</f>
        <v>0</v>
      </c>
    </row>
    <row r="144" customFormat="false" ht="15" hidden="false" customHeight="false" outlineLevel="0" collapsed="false">
      <c r="A144" s="4"/>
      <c r="B144" s="5"/>
      <c r="C144" s="6"/>
      <c r="D144" s="6"/>
      <c r="E144" s="6"/>
      <c r="F144" s="6"/>
      <c r="G144" s="7" t="n">
        <f aca="false">IF(C144="Meals (track full — 50% calculated)",B144*0.5,IF(C144="",0,B144))</f>
        <v>0</v>
      </c>
    </row>
    <row r="145" customFormat="false" ht="15" hidden="false" customHeight="false" outlineLevel="0" collapsed="false">
      <c r="A145" s="4"/>
      <c r="B145" s="5"/>
      <c r="C145" s="6"/>
      <c r="D145" s="6"/>
      <c r="E145" s="6"/>
      <c r="F145" s="6"/>
      <c r="G145" s="7" t="n">
        <f aca="false">IF(C145="Meals (track full — 50% calculated)",B145*0.5,IF(C145="",0,B145))</f>
        <v>0</v>
      </c>
    </row>
    <row r="146" customFormat="false" ht="15" hidden="false" customHeight="false" outlineLevel="0" collapsed="false">
      <c r="A146" s="4"/>
      <c r="B146" s="5"/>
      <c r="C146" s="6"/>
      <c r="D146" s="6"/>
      <c r="E146" s="6"/>
      <c r="F146" s="6"/>
      <c r="G146" s="7" t="n">
        <f aca="false">IF(C146="Meals (track full — 50% calculated)",B146*0.5,IF(C146="",0,B146))</f>
        <v>0</v>
      </c>
    </row>
    <row r="147" customFormat="false" ht="15" hidden="false" customHeight="false" outlineLevel="0" collapsed="false">
      <c r="A147" s="4"/>
      <c r="B147" s="5"/>
      <c r="C147" s="6"/>
      <c r="D147" s="6"/>
      <c r="E147" s="6"/>
      <c r="F147" s="6"/>
      <c r="G147" s="7" t="n">
        <f aca="false">IF(C147="Meals (track full — 50% calculated)",B147*0.5,IF(C147="",0,B147))</f>
        <v>0</v>
      </c>
    </row>
    <row r="148" customFormat="false" ht="15" hidden="false" customHeight="false" outlineLevel="0" collapsed="false">
      <c r="A148" s="4"/>
      <c r="B148" s="5"/>
      <c r="C148" s="6"/>
      <c r="D148" s="6"/>
      <c r="E148" s="6"/>
      <c r="F148" s="6"/>
      <c r="G148" s="7" t="n">
        <f aca="false">IF(C148="Meals (track full — 50% calculated)",B148*0.5,IF(C148="",0,B148))</f>
        <v>0</v>
      </c>
    </row>
    <row r="149" customFormat="false" ht="15" hidden="false" customHeight="false" outlineLevel="0" collapsed="false">
      <c r="A149" s="4"/>
      <c r="B149" s="5"/>
      <c r="C149" s="6"/>
      <c r="D149" s="6"/>
      <c r="E149" s="6"/>
      <c r="F149" s="6"/>
      <c r="G149" s="7" t="n">
        <f aca="false">IF(C149="Meals (track full — 50% calculated)",B149*0.5,IF(C149="",0,B149))</f>
        <v>0</v>
      </c>
    </row>
    <row r="150" customFormat="false" ht="15" hidden="false" customHeight="false" outlineLevel="0" collapsed="false">
      <c r="A150" s="4"/>
      <c r="B150" s="5"/>
      <c r="C150" s="6"/>
      <c r="D150" s="6"/>
      <c r="E150" s="6"/>
      <c r="F150" s="6"/>
      <c r="G150" s="7" t="n">
        <f aca="false">IF(C150="Meals (track full — 50% calculated)",B150*0.5,IF(C150="",0,B150))</f>
        <v>0</v>
      </c>
    </row>
    <row r="151" customFormat="false" ht="15" hidden="false" customHeight="false" outlineLevel="0" collapsed="false">
      <c r="A151" s="4"/>
      <c r="B151" s="5"/>
      <c r="C151" s="6"/>
      <c r="D151" s="6"/>
      <c r="E151" s="6"/>
      <c r="F151" s="6"/>
      <c r="G151" s="7" t="n">
        <f aca="false">IF(C151="Meals (track full — 50% calculated)",B151*0.5,IF(C151="",0,B151))</f>
        <v>0</v>
      </c>
    </row>
    <row r="152" customFormat="false" ht="15" hidden="false" customHeight="false" outlineLevel="0" collapsed="false">
      <c r="A152" s="4"/>
      <c r="B152" s="5"/>
      <c r="C152" s="6"/>
      <c r="D152" s="6"/>
      <c r="E152" s="6"/>
      <c r="F152" s="6"/>
      <c r="G152" s="7" t="n">
        <f aca="false">IF(C152="Meals (track full — 50% calculated)",B152*0.5,IF(C152="",0,B152))</f>
        <v>0</v>
      </c>
    </row>
    <row r="153" customFormat="false" ht="15" hidden="false" customHeight="false" outlineLevel="0" collapsed="false">
      <c r="A153" s="4"/>
      <c r="B153" s="5"/>
      <c r="C153" s="6"/>
      <c r="D153" s="6"/>
      <c r="E153" s="6"/>
      <c r="F153" s="6"/>
      <c r="G153" s="7" t="n">
        <f aca="false">IF(C153="Meals (track full — 50% calculated)",B153*0.5,IF(C153="",0,B153))</f>
        <v>0</v>
      </c>
    </row>
    <row r="154" customFormat="false" ht="15" hidden="false" customHeight="false" outlineLevel="0" collapsed="false">
      <c r="A154" s="4"/>
      <c r="B154" s="5"/>
      <c r="C154" s="6"/>
      <c r="D154" s="6"/>
      <c r="E154" s="6"/>
      <c r="F154" s="6"/>
      <c r="G154" s="7" t="n">
        <f aca="false">IF(C154="Meals (track full — 50% calculated)",B154*0.5,IF(C154="",0,B154))</f>
        <v>0</v>
      </c>
    </row>
    <row r="155" customFormat="false" ht="15" hidden="false" customHeight="false" outlineLevel="0" collapsed="false">
      <c r="A155" s="4"/>
      <c r="B155" s="5"/>
      <c r="C155" s="6"/>
      <c r="D155" s="6"/>
      <c r="E155" s="6"/>
      <c r="F155" s="6"/>
      <c r="G155" s="7" t="n">
        <f aca="false">IF(C155="Meals (track full — 50% calculated)",B155*0.5,IF(C155="",0,B155))</f>
        <v>0</v>
      </c>
    </row>
    <row r="156" customFormat="false" ht="15" hidden="false" customHeight="false" outlineLevel="0" collapsed="false">
      <c r="A156" s="4"/>
      <c r="B156" s="5"/>
      <c r="C156" s="6"/>
      <c r="D156" s="6"/>
      <c r="E156" s="6"/>
      <c r="F156" s="6"/>
      <c r="G156" s="7" t="n">
        <f aca="false">IF(C156="Meals (track full — 50% calculated)",B156*0.5,IF(C156="",0,B156))</f>
        <v>0</v>
      </c>
    </row>
    <row r="157" customFormat="false" ht="15" hidden="false" customHeight="false" outlineLevel="0" collapsed="false">
      <c r="A157" s="4"/>
      <c r="B157" s="5"/>
      <c r="C157" s="6"/>
      <c r="D157" s="6"/>
      <c r="E157" s="6"/>
      <c r="F157" s="6"/>
      <c r="G157" s="7" t="n">
        <f aca="false">IF(C157="Meals (track full — 50% calculated)",B157*0.5,IF(C157="",0,B157))</f>
        <v>0</v>
      </c>
    </row>
    <row r="158" customFormat="false" ht="15" hidden="false" customHeight="false" outlineLevel="0" collapsed="false">
      <c r="A158" s="4"/>
      <c r="B158" s="5"/>
      <c r="C158" s="6"/>
      <c r="D158" s="6"/>
      <c r="E158" s="6"/>
      <c r="F158" s="6"/>
      <c r="G158" s="7" t="n">
        <f aca="false">IF(C158="Meals (track full — 50% calculated)",B158*0.5,IF(C158="",0,B158))</f>
        <v>0</v>
      </c>
    </row>
    <row r="159" customFormat="false" ht="15" hidden="false" customHeight="false" outlineLevel="0" collapsed="false">
      <c r="A159" s="4"/>
      <c r="B159" s="5"/>
      <c r="C159" s="6"/>
      <c r="D159" s="6"/>
      <c r="E159" s="6"/>
      <c r="F159" s="6"/>
      <c r="G159" s="7" t="n">
        <f aca="false">IF(C159="Meals (track full — 50% calculated)",B159*0.5,IF(C159="",0,B159))</f>
        <v>0</v>
      </c>
    </row>
    <row r="160" customFormat="false" ht="15" hidden="false" customHeight="false" outlineLevel="0" collapsed="false">
      <c r="A160" s="4"/>
      <c r="B160" s="5"/>
      <c r="C160" s="6"/>
      <c r="D160" s="6"/>
      <c r="E160" s="6"/>
      <c r="F160" s="6"/>
      <c r="G160" s="7" t="n">
        <f aca="false">IF(C160="Meals (track full — 50% calculated)",B160*0.5,IF(C160="",0,B160))</f>
        <v>0</v>
      </c>
    </row>
    <row r="161" customFormat="false" ht="15" hidden="false" customHeight="false" outlineLevel="0" collapsed="false">
      <c r="A161" s="4"/>
      <c r="B161" s="5"/>
      <c r="C161" s="6"/>
      <c r="D161" s="6"/>
      <c r="E161" s="6"/>
      <c r="F161" s="6"/>
      <c r="G161" s="7" t="n">
        <f aca="false">IF(C161="Meals (track full — 50% calculated)",B161*0.5,IF(C161="",0,B161))</f>
        <v>0</v>
      </c>
    </row>
    <row r="162" customFormat="false" ht="15" hidden="false" customHeight="false" outlineLevel="0" collapsed="false">
      <c r="A162" s="4"/>
      <c r="B162" s="5"/>
      <c r="C162" s="6"/>
      <c r="D162" s="6"/>
      <c r="E162" s="6"/>
      <c r="F162" s="6"/>
      <c r="G162" s="7" t="n">
        <f aca="false">IF(C162="Meals (track full — 50% calculated)",B162*0.5,IF(C162="",0,B162))</f>
        <v>0</v>
      </c>
    </row>
    <row r="163" customFormat="false" ht="15" hidden="false" customHeight="false" outlineLevel="0" collapsed="false">
      <c r="A163" s="4"/>
      <c r="B163" s="5"/>
      <c r="C163" s="6"/>
      <c r="D163" s="6"/>
      <c r="E163" s="6"/>
      <c r="F163" s="6"/>
      <c r="G163" s="7" t="n">
        <f aca="false">IF(C163="Meals (track full — 50% calculated)",B163*0.5,IF(C163="",0,B163))</f>
        <v>0</v>
      </c>
    </row>
    <row r="164" customFormat="false" ht="15" hidden="false" customHeight="false" outlineLevel="0" collapsed="false">
      <c r="A164" s="4"/>
      <c r="B164" s="5"/>
      <c r="C164" s="6"/>
      <c r="D164" s="6"/>
      <c r="E164" s="6"/>
      <c r="F164" s="6"/>
      <c r="G164" s="7" t="n">
        <f aca="false">IF(C164="Meals (track full — 50% calculated)",B164*0.5,IF(C164="",0,B164))</f>
        <v>0</v>
      </c>
    </row>
    <row r="165" customFormat="false" ht="15" hidden="false" customHeight="false" outlineLevel="0" collapsed="false">
      <c r="A165" s="4"/>
      <c r="B165" s="5"/>
      <c r="C165" s="6"/>
      <c r="D165" s="6"/>
      <c r="E165" s="6"/>
      <c r="F165" s="6"/>
      <c r="G165" s="7" t="n">
        <f aca="false">IF(C165="Meals (track full — 50% calculated)",B165*0.5,IF(C165="",0,B165))</f>
        <v>0</v>
      </c>
    </row>
    <row r="166" customFormat="false" ht="15" hidden="false" customHeight="false" outlineLevel="0" collapsed="false">
      <c r="A166" s="4"/>
      <c r="B166" s="5"/>
      <c r="C166" s="6"/>
      <c r="D166" s="6"/>
      <c r="E166" s="6"/>
      <c r="F166" s="6"/>
      <c r="G166" s="7" t="n">
        <f aca="false">IF(C166="Meals (track full — 50% calculated)",B166*0.5,IF(C166="",0,B166))</f>
        <v>0</v>
      </c>
    </row>
    <row r="167" customFormat="false" ht="15" hidden="false" customHeight="false" outlineLevel="0" collapsed="false">
      <c r="A167" s="4"/>
      <c r="B167" s="5"/>
      <c r="C167" s="6"/>
      <c r="D167" s="6"/>
      <c r="E167" s="6"/>
      <c r="F167" s="6"/>
      <c r="G167" s="7" t="n">
        <f aca="false">IF(C167="Meals (track full — 50% calculated)",B167*0.5,IF(C167="",0,B167))</f>
        <v>0</v>
      </c>
    </row>
    <row r="168" customFormat="false" ht="15" hidden="false" customHeight="false" outlineLevel="0" collapsed="false">
      <c r="A168" s="4"/>
      <c r="B168" s="5"/>
      <c r="C168" s="6"/>
      <c r="D168" s="6"/>
      <c r="E168" s="6"/>
      <c r="F168" s="6"/>
      <c r="G168" s="7" t="n">
        <f aca="false">IF(C168="Meals (track full — 50% calculated)",B168*0.5,IF(C168="",0,B168))</f>
        <v>0</v>
      </c>
    </row>
    <row r="169" customFormat="false" ht="15" hidden="false" customHeight="false" outlineLevel="0" collapsed="false">
      <c r="A169" s="4"/>
      <c r="B169" s="5"/>
      <c r="C169" s="6"/>
      <c r="D169" s="6"/>
      <c r="E169" s="6"/>
      <c r="F169" s="6"/>
      <c r="G169" s="7" t="n">
        <f aca="false">IF(C169="Meals (track full — 50% calculated)",B169*0.5,IF(C169="",0,B169))</f>
        <v>0</v>
      </c>
    </row>
    <row r="170" customFormat="false" ht="15" hidden="false" customHeight="false" outlineLevel="0" collapsed="false">
      <c r="A170" s="4"/>
      <c r="B170" s="5"/>
      <c r="C170" s="6"/>
      <c r="D170" s="6"/>
      <c r="E170" s="6"/>
      <c r="F170" s="6"/>
      <c r="G170" s="7" t="n">
        <f aca="false">IF(C170="Meals (track full — 50% calculated)",B170*0.5,IF(C170="",0,B170))</f>
        <v>0</v>
      </c>
    </row>
    <row r="171" customFormat="false" ht="15" hidden="false" customHeight="false" outlineLevel="0" collapsed="false">
      <c r="A171" s="4"/>
      <c r="B171" s="5"/>
      <c r="C171" s="6"/>
      <c r="D171" s="6"/>
      <c r="E171" s="6"/>
      <c r="F171" s="6"/>
      <c r="G171" s="7" t="n">
        <f aca="false">IF(C171="Meals (track full — 50% calculated)",B171*0.5,IF(C171="",0,B171))</f>
        <v>0</v>
      </c>
    </row>
    <row r="172" customFormat="false" ht="15" hidden="false" customHeight="false" outlineLevel="0" collapsed="false">
      <c r="A172" s="4"/>
      <c r="B172" s="5"/>
      <c r="C172" s="6"/>
      <c r="D172" s="6"/>
      <c r="E172" s="6"/>
      <c r="F172" s="6"/>
      <c r="G172" s="7" t="n">
        <f aca="false">IF(C172="Meals (track full — 50% calculated)",B172*0.5,IF(C172="",0,B172))</f>
        <v>0</v>
      </c>
    </row>
    <row r="173" customFormat="false" ht="15" hidden="false" customHeight="false" outlineLevel="0" collapsed="false">
      <c r="A173" s="4"/>
      <c r="B173" s="5"/>
      <c r="C173" s="6"/>
      <c r="D173" s="6"/>
      <c r="E173" s="6"/>
      <c r="F173" s="6"/>
      <c r="G173" s="7" t="n">
        <f aca="false">IF(C173="Meals (track full — 50% calculated)",B173*0.5,IF(C173="",0,B173))</f>
        <v>0</v>
      </c>
    </row>
    <row r="174" customFormat="false" ht="15" hidden="false" customHeight="false" outlineLevel="0" collapsed="false">
      <c r="A174" s="4"/>
      <c r="B174" s="5"/>
      <c r="C174" s="6"/>
      <c r="D174" s="6"/>
      <c r="E174" s="6"/>
      <c r="F174" s="6"/>
      <c r="G174" s="7" t="n">
        <f aca="false">IF(C174="Meals (track full — 50% calculated)",B174*0.5,IF(C174="",0,B174))</f>
        <v>0</v>
      </c>
    </row>
    <row r="175" customFormat="false" ht="15" hidden="false" customHeight="false" outlineLevel="0" collapsed="false">
      <c r="A175" s="4"/>
      <c r="B175" s="5"/>
      <c r="C175" s="6"/>
      <c r="D175" s="6"/>
      <c r="E175" s="6"/>
      <c r="F175" s="6"/>
      <c r="G175" s="7" t="n">
        <f aca="false">IF(C175="Meals (track full — 50% calculated)",B175*0.5,IF(C175="",0,B175))</f>
        <v>0</v>
      </c>
    </row>
    <row r="176" customFormat="false" ht="15" hidden="false" customHeight="false" outlineLevel="0" collapsed="false">
      <c r="A176" s="4"/>
      <c r="B176" s="5"/>
      <c r="C176" s="6"/>
      <c r="D176" s="6"/>
      <c r="E176" s="6"/>
      <c r="F176" s="6"/>
      <c r="G176" s="7" t="n">
        <f aca="false">IF(C176="Meals (track full — 50% calculated)",B176*0.5,IF(C176="",0,B176))</f>
        <v>0</v>
      </c>
    </row>
    <row r="177" customFormat="false" ht="15" hidden="false" customHeight="false" outlineLevel="0" collapsed="false">
      <c r="A177" s="4"/>
      <c r="B177" s="5"/>
      <c r="C177" s="6"/>
      <c r="D177" s="6"/>
      <c r="E177" s="6"/>
      <c r="F177" s="6"/>
      <c r="G177" s="7" t="n">
        <f aca="false">IF(C177="Meals (track full — 50% calculated)",B177*0.5,IF(C177="",0,B177))</f>
        <v>0</v>
      </c>
    </row>
    <row r="178" customFormat="false" ht="15" hidden="false" customHeight="false" outlineLevel="0" collapsed="false">
      <c r="A178" s="4"/>
      <c r="B178" s="5"/>
      <c r="C178" s="6"/>
      <c r="D178" s="6"/>
      <c r="E178" s="6"/>
      <c r="F178" s="6"/>
      <c r="G178" s="7" t="n">
        <f aca="false">IF(C178="Meals (track full — 50% calculated)",B178*0.5,IF(C178="",0,B178))</f>
        <v>0</v>
      </c>
    </row>
    <row r="179" customFormat="false" ht="15" hidden="false" customHeight="false" outlineLevel="0" collapsed="false">
      <c r="A179" s="4"/>
      <c r="B179" s="5"/>
      <c r="C179" s="6"/>
      <c r="D179" s="6"/>
      <c r="E179" s="6"/>
      <c r="F179" s="6"/>
      <c r="G179" s="7" t="n">
        <f aca="false">IF(C179="Meals (track full — 50% calculated)",B179*0.5,IF(C179="",0,B179))</f>
        <v>0</v>
      </c>
    </row>
    <row r="180" customFormat="false" ht="15" hidden="false" customHeight="false" outlineLevel="0" collapsed="false">
      <c r="A180" s="4"/>
      <c r="B180" s="5"/>
      <c r="C180" s="6"/>
      <c r="D180" s="6"/>
      <c r="E180" s="6"/>
      <c r="F180" s="6"/>
      <c r="G180" s="7" t="n">
        <f aca="false">IF(C180="Meals (track full — 50% calculated)",B180*0.5,IF(C180="",0,B180))</f>
        <v>0</v>
      </c>
    </row>
    <row r="181" customFormat="false" ht="15" hidden="false" customHeight="false" outlineLevel="0" collapsed="false">
      <c r="A181" s="4"/>
      <c r="B181" s="5"/>
      <c r="C181" s="6"/>
      <c r="D181" s="6"/>
      <c r="E181" s="6"/>
      <c r="F181" s="6"/>
      <c r="G181" s="7" t="n">
        <f aca="false">IF(C181="Meals (track full — 50% calculated)",B181*0.5,IF(C181="",0,B181))</f>
        <v>0</v>
      </c>
    </row>
    <row r="182" customFormat="false" ht="15" hidden="false" customHeight="false" outlineLevel="0" collapsed="false">
      <c r="A182" s="4"/>
      <c r="B182" s="5"/>
      <c r="C182" s="6"/>
      <c r="D182" s="6"/>
      <c r="E182" s="6"/>
      <c r="F182" s="6"/>
      <c r="G182" s="7" t="n">
        <f aca="false">IF(C182="Meals (track full — 50% calculated)",B182*0.5,IF(C182="",0,B182))</f>
        <v>0</v>
      </c>
    </row>
    <row r="183" customFormat="false" ht="15" hidden="false" customHeight="false" outlineLevel="0" collapsed="false">
      <c r="A183" s="4"/>
      <c r="B183" s="5"/>
      <c r="C183" s="6"/>
      <c r="D183" s="6"/>
      <c r="E183" s="6"/>
      <c r="F183" s="6"/>
      <c r="G183" s="7" t="n">
        <f aca="false">IF(C183="Meals (track full — 50% calculated)",B183*0.5,IF(C183="",0,B183))</f>
        <v>0</v>
      </c>
    </row>
    <row r="184" customFormat="false" ht="15" hidden="false" customHeight="false" outlineLevel="0" collapsed="false">
      <c r="A184" s="4"/>
      <c r="B184" s="5"/>
      <c r="C184" s="6"/>
      <c r="D184" s="6"/>
      <c r="E184" s="6"/>
      <c r="F184" s="6"/>
      <c r="G184" s="7" t="n">
        <f aca="false">IF(C184="Meals (track full — 50% calculated)",B184*0.5,IF(C184="",0,B184))</f>
        <v>0</v>
      </c>
    </row>
    <row r="185" customFormat="false" ht="15" hidden="false" customHeight="false" outlineLevel="0" collapsed="false">
      <c r="A185" s="4"/>
      <c r="B185" s="5"/>
      <c r="C185" s="6"/>
      <c r="D185" s="6"/>
      <c r="E185" s="6"/>
      <c r="F185" s="6"/>
      <c r="G185" s="7" t="n">
        <f aca="false">IF(C185="Meals (track full — 50% calculated)",B185*0.5,IF(C185="",0,B185))</f>
        <v>0</v>
      </c>
    </row>
    <row r="186" customFormat="false" ht="15" hidden="false" customHeight="false" outlineLevel="0" collapsed="false">
      <c r="A186" s="4"/>
      <c r="B186" s="5"/>
      <c r="C186" s="6"/>
      <c r="D186" s="6"/>
      <c r="E186" s="6"/>
      <c r="F186" s="6"/>
      <c r="G186" s="7" t="n">
        <f aca="false">IF(C186="Meals (track full — 50% calculated)",B186*0.5,IF(C186="",0,B186))</f>
        <v>0</v>
      </c>
    </row>
    <row r="187" customFormat="false" ht="15" hidden="false" customHeight="false" outlineLevel="0" collapsed="false">
      <c r="A187" s="4"/>
      <c r="B187" s="5"/>
      <c r="C187" s="6"/>
      <c r="D187" s="6"/>
      <c r="E187" s="6"/>
      <c r="F187" s="6"/>
      <c r="G187" s="7" t="n">
        <f aca="false">IF(C187="Meals (track full — 50% calculated)",B187*0.5,IF(C187="",0,B187))</f>
        <v>0</v>
      </c>
    </row>
    <row r="188" customFormat="false" ht="15" hidden="false" customHeight="false" outlineLevel="0" collapsed="false">
      <c r="A188" s="4"/>
      <c r="B188" s="5"/>
      <c r="C188" s="6"/>
      <c r="D188" s="6"/>
      <c r="E188" s="6"/>
      <c r="F188" s="6"/>
      <c r="G188" s="7" t="n">
        <f aca="false">IF(C188="Meals (track full — 50% calculated)",B188*0.5,IF(C188="",0,B188))</f>
        <v>0</v>
      </c>
    </row>
    <row r="189" customFormat="false" ht="15" hidden="false" customHeight="false" outlineLevel="0" collapsed="false">
      <c r="A189" s="4"/>
      <c r="B189" s="5"/>
      <c r="C189" s="6"/>
      <c r="D189" s="6"/>
      <c r="E189" s="6"/>
      <c r="F189" s="6"/>
      <c r="G189" s="7" t="n">
        <f aca="false">IF(C189="Meals (track full — 50% calculated)",B189*0.5,IF(C189="",0,B189))</f>
        <v>0</v>
      </c>
    </row>
    <row r="190" customFormat="false" ht="15" hidden="false" customHeight="false" outlineLevel="0" collapsed="false">
      <c r="A190" s="4"/>
      <c r="B190" s="5"/>
      <c r="C190" s="6"/>
      <c r="D190" s="6"/>
      <c r="E190" s="6"/>
      <c r="F190" s="6"/>
      <c r="G190" s="7" t="n">
        <f aca="false">IF(C190="Meals (track full — 50% calculated)",B190*0.5,IF(C190="",0,B190))</f>
        <v>0</v>
      </c>
    </row>
    <row r="191" customFormat="false" ht="15" hidden="false" customHeight="false" outlineLevel="0" collapsed="false">
      <c r="A191" s="4"/>
      <c r="B191" s="5"/>
      <c r="C191" s="6"/>
      <c r="D191" s="6"/>
      <c r="E191" s="6"/>
      <c r="F191" s="6"/>
      <c r="G191" s="7" t="n">
        <f aca="false">IF(C191="Meals (track full — 50% calculated)",B191*0.5,IF(C191="",0,B191))</f>
        <v>0</v>
      </c>
    </row>
    <row r="192" customFormat="false" ht="15" hidden="false" customHeight="false" outlineLevel="0" collapsed="false">
      <c r="A192" s="4"/>
      <c r="B192" s="5"/>
      <c r="C192" s="6"/>
      <c r="D192" s="6"/>
      <c r="E192" s="6"/>
      <c r="F192" s="6"/>
      <c r="G192" s="7" t="n">
        <f aca="false">IF(C192="Meals (track full — 50% calculated)",B192*0.5,IF(C192="",0,B192))</f>
        <v>0</v>
      </c>
    </row>
    <row r="193" customFormat="false" ht="15" hidden="false" customHeight="false" outlineLevel="0" collapsed="false">
      <c r="A193" s="4"/>
      <c r="B193" s="5"/>
      <c r="C193" s="6"/>
      <c r="D193" s="6"/>
      <c r="E193" s="6"/>
      <c r="F193" s="6"/>
      <c r="G193" s="7" t="n">
        <f aca="false">IF(C193="Meals (track full — 50% calculated)",B193*0.5,IF(C193="",0,B193))</f>
        <v>0</v>
      </c>
    </row>
    <row r="194" customFormat="false" ht="15" hidden="false" customHeight="false" outlineLevel="0" collapsed="false">
      <c r="A194" s="4"/>
      <c r="B194" s="5"/>
      <c r="C194" s="6"/>
      <c r="D194" s="6"/>
      <c r="E194" s="6"/>
      <c r="F194" s="6"/>
      <c r="G194" s="7" t="n">
        <f aca="false">IF(C194="Meals (track full — 50% calculated)",B194*0.5,IF(C194="",0,B194))</f>
        <v>0</v>
      </c>
    </row>
    <row r="195" customFormat="false" ht="15" hidden="false" customHeight="false" outlineLevel="0" collapsed="false">
      <c r="A195" s="4"/>
      <c r="B195" s="5"/>
      <c r="C195" s="6"/>
      <c r="D195" s="6"/>
      <c r="E195" s="6"/>
      <c r="F195" s="6"/>
      <c r="G195" s="7" t="n">
        <f aca="false">IF(C195="Meals (track full — 50% calculated)",B195*0.5,IF(C195="",0,B195))</f>
        <v>0</v>
      </c>
    </row>
    <row r="196" customFormat="false" ht="15" hidden="false" customHeight="false" outlineLevel="0" collapsed="false">
      <c r="A196" s="4"/>
      <c r="B196" s="5"/>
      <c r="C196" s="6"/>
      <c r="D196" s="6"/>
      <c r="E196" s="6"/>
      <c r="F196" s="6"/>
      <c r="G196" s="7" t="n">
        <f aca="false">IF(C196="Meals (track full — 50% calculated)",B196*0.5,IF(C196="",0,B196))</f>
        <v>0</v>
      </c>
    </row>
    <row r="197" customFormat="false" ht="15" hidden="false" customHeight="false" outlineLevel="0" collapsed="false">
      <c r="A197" s="4"/>
      <c r="B197" s="5"/>
      <c r="C197" s="6"/>
      <c r="D197" s="6"/>
      <c r="E197" s="6"/>
      <c r="F197" s="6"/>
      <c r="G197" s="7" t="n">
        <f aca="false">IF(C197="Meals (track full — 50% calculated)",B197*0.5,IF(C197="",0,B197))</f>
        <v>0</v>
      </c>
    </row>
    <row r="198" customFormat="false" ht="15" hidden="false" customHeight="false" outlineLevel="0" collapsed="false">
      <c r="A198" s="4"/>
      <c r="B198" s="5"/>
      <c r="C198" s="6"/>
      <c r="D198" s="6"/>
      <c r="E198" s="6"/>
      <c r="F198" s="6"/>
      <c r="G198" s="7" t="n">
        <f aca="false">IF(C198="Meals (track full — 50% calculated)",B198*0.5,IF(C198="",0,B198))</f>
        <v>0</v>
      </c>
    </row>
    <row r="199" customFormat="false" ht="15" hidden="false" customHeight="false" outlineLevel="0" collapsed="false">
      <c r="A199" s="4"/>
      <c r="B199" s="5"/>
      <c r="C199" s="6"/>
      <c r="D199" s="6"/>
      <c r="E199" s="6"/>
      <c r="F199" s="6"/>
      <c r="G199" s="7" t="n">
        <f aca="false">IF(C199="Meals (track full — 50% calculated)",B199*0.5,IF(C199="",0,B199))</f>
        <v>0</v>
      </c>
    </row>
    <row r="200" customFormat="false" ht="15" hidden="false" customHeight="false" outlineLevel="0" collapsed="false">
      <c r="A200" s="4"/>
      <c r="B200" s="5"/>
      <c r="C200" s="6"/>
      <c r="D200" s="6"/>
      <c r="E200" s="6"/>
      <c r="F200" s="6"/>
      <c r="G200" s="7" t="n">
        <f aca="false">IF(C200="Meals (track full — 50% calculated)",B200*0.5,IF(C200="",0,B200))</f>
        <v>0</v>
      </c>
    </row>
    <row r="201" customFormat="false" ht="15" hidden="false" customHeight="false" outlineLevel="0" collapsed="false">
      <c r="A201" s="4"/>
      <c r="B201" s="5"/>
      <c r="C201" s="6"/>
      <c r="D201" s="6"/>
      <c r="E201" s="6"/>
      <c r="F201" s="6"/>
      <c r="G201" s="7" t="n">
        <f aca="false">IF(C201="Meals (track full — 50% calculated)",B201*0.5,IF(C201="",0,B201))</f>
        <v>0</v>
      </c>
    </row>
    <row r="202" customFormat="false" ht="15" hidden="false" customHeight="false" outlineLevel="0" collapsed="false">
      <c r="A202" s="4"/>
      <c r="B202" s="5"/>
      <c r="C202" s="6"/>
      <c r="D202" s="6"/>
      <c r="E202" s="6"/>
      <c r="F202" s="6"/>
      <c r="G202" s="7" t="n">
        <f aca="false">IF(C202="Meals (track full — 50% calculated)",B202*0.5,IF(C202="",0,B202))</f>
        <v>0</v>
      </c>
    </row>
    <row r="203" customFormat="false" ht="15" hidden="false" customHeight="false" outlineLevel="0" collapsed="false">
      <c r="A203" s="4"/>
      <c r="B203" s="5"/>
      <c r="C203" s="6"/>
      <c r="D203" s="6"/>
      <c r="E203" s="6"/>
      <c r="F203" s="6"/>
      <c r="G203" s="7" t="n">
        <f aca="false">IF(C203="Meals (track full — 50% calculated)",B203*0.5,IF(C203="",0,B203))</f>
        <v>0</v>
      </c>
    </row>
    <row r="204" customFormat="false" ht="15" hidden="false" customHeight="false" outlineLevel="0" collapsed="false">
      <c r="A204" s="4"/>
      <c r="B204" s="5"/>
      <c r="C204" s="6"/>
      <c r="D204" s="6"/>
      <c r="E204" s="6"/>
      <c r="F204" s="6"/>
      <c r="G204" s="7" t="n">
        <f aca="false">IF(C204="Meals (track full — 50% calculated)",B204*0.5,IF(C204="",0,B204))</f>
        <v>0</v>
      </c>
    </row>
    <row r="206" customFormat="false" ht="19.5" hidden="false" customHeight="true" outlineLevel="0" collapsed="false">
      <c r="A206" s="8" t="s">
        <v>9</v>
      </c>
      <c r="B206" s="8"/>
      <c r="C206" s="8"/>
      <c r="D206" s="8"/>
      <c r="E206" s="8"/>
      <c r="F206" s="8"/>
      <c r="G206" s="8"/>
    </row>
    <row r="207" customFormat="false" ht="21.75" hidden="false" customHeight="true" outlineLevel="0" collapsed="false">
      <c r="A207" s="3" t="s">
        <v>4</v>
      </c>
      <c r="B207" s="3" t="s">
        <v>10</v>
      </c>
      <c r="C207" s="3"/>
      <c r="D207" s="3"/>
      <c r="E207" s="3"/>
      <c r="F207" s="3"/>
      <c r="G207" s="3"/>
    </row>
    <row r="208" customFormat="false" ht="15" hidden="false" customHeight="false" outlineLevel="0" collapsed="false">
      <c r="A208" s="9" t="s">
        <v>11</v>
      </c>
      <c r="B208" s="7" t="n">
        <f aca="false">SUMIFS(G5:G204,C5:C204,"Advertising")</f>
        <v>0</v>
      </c>
    </row>
    <row r="209" customFormat="false" ht="15" hidden="false" customHeight="false" outlineLevel="0" collapsed="false">
      <c r="A209" s="9" t="s">
        <v>12</v>
      </c>
      <c r="B209" s="7" t="n">
        <f aca="false">SUMIFS(G5:G204,C5:C204,"Car/Truck Expenses")</f>
        <v>0</v>
      </c>
    </row>
    <row r="210" customFormat="false" ht="15" hidden="false" customHeight="false" outlineLevel="0" collapsed="false">
      <c r="A210" s="9" t="s">
        <v>13</v>
      </c>
      <c r="B210" s="7" t="n">
        <f aca="false">SUMIFS(G5:G204,C5:C204,"Commissions/Fees")</f>
        <v>0</v>
      </c>
    </row>
    <row r="211" customFormat="false" ht="15" hidden="false" customHeight="false" outlineLevel="0" collapsed="false">
      <c r="A211" s="9" t="s">
        <v>14</v>
      </c>
      <c r="B211" s="7" t="n">
        <f aca="false">SUMIFS(G5:G204,C5:C204,"Contract Labour")</f>
        <v>0</v>
      </c>
    </row>
    <row r="212" customFormat="false" ht="15" hidden="false" customHeight="false" outlineLevel="0" collapsed="false">
      <c r="A212" s="9" t="s">
        <v>15</v>
      </c>
      <c r="B212" s="7" t="n">
        <f aca="false">SUMIFS(G5:G204,C5:C204,"Depreciation/Sec 179")</f>
        <v>0</v>
      </c>
    </row>
    <row r="213" customFormat="false" ht="15" hidden="false" customHeight="false" outlineLevel="0" collapsed="false">
      <c r="A213" s="9" t="s">
        <v>16</v>
      </c>
      <c r="B213" s="7" t="n">
        <f aca="false">SUMIFS(G5:G204,C5:C204,"Insurance")</f>
        <v>0</v>
      </c>
    </row>
    <row r="214" customFormat="false" ht="15" hidden="false" customHeight="false" outlineLevel="0" collapsed="false">
      <c r="A214" s="9" t="s">
        <v>17</v>
      </c>
      <c r="B214" s="7" t="n">
        <f aca="false">SUMIFS(G5:G204,C5:C204,"Interest")</f>
        <v>0</v>
      </c>
    </row>
    <row r="215" customFormat="false" ht="15" hidden="false" customHeight="false" outlineLevel="0" collapsed="false">
      <c r="A215" s="9" t="s">
        <v>18</v>
      </c>
      <c r="B215" s="7" t="n">
        <f aca="false">SUMIFS(G5:G204,C5:C204,"Legal/Professional")</f>
        <v>0</v>
      </c>
    </row>
    <row r="216" customFormat="false" ht="15" hidden="false" customHeight="false" outlineLevel="0" collapsed="false">
      <c r="A216" s="9" t="s">
        <v>19</v>
      </c>
      <c r="B216" s="7" t="n">
        <f aca="false">SUMIFS(G5:G204,C5:C204,"Office Expense")</f>
        <v>0</v>
      </c>
    </row>
    <row r="217" customFormat="false" ht="15" hidden="false" customHeight="false" outlineLevel="0" collapsed="false">
      <c r="A217" s="9" t="s">
        <v>20</v>
      </c>
      <c r="B217" s="7" t="n">
        <f aca="false">SUMIFS(G5:G204,C5:C204,"Rent/Lease")</f>
        <v>0</v>
      </c>
    </row>
    <row r="218" customFormat="false" ht="15" hidden="false" customHeight="false" outlineLevel="0" collapsed="false">
      <c r="A218" s="9" t="s">
        <v>21</v>
      </c>
      <c r="B218" s="7" t="n">
        <f aca="false">SUMIFS(G5:G204,C5:C204,"Repairs/Maintenance")</f>
        <v>0</v>
      </c>
    </row>
    <row r="219" customFormat="false" ht="15" hidden="false" customHeight="false" outlineLevel="0" collapsed="false">
      <c r="A219" s="9" t="s">
        <v>22</v>
      </c>
      <c r="B219" s="7" t="n">
        <f aca="false">SUMIFS(G5:G204,C5:C204,"Supplies")</f>
        <v>0</v>
      </c>
    </row>
    <row r="220" customFormat="false" ht="15" hidden="false" customHeight="false" outlineLevel="0" collapsed="false">
      <c r="A220" s="9" t="s">
        <v>23</v>
      </c>
      <c r="B220" s="7" t="n">
        <f aca="false">SUMIFS(G5:G204,C5:C204,"Taxes/Licences")</f>
        <v>0</v>
      </c>
    </row>
    <row r="221" customFormat="false" ht="15" hidden="false" customHeight="false" outlineLevel="0" collapsed="false">
      <c r="A221" s="9" t="s">
        <v>24</v>
      </c>
      <c r="B221" s="7" t="n">
        <f aca="false">SUMIFS(G5:G204,C5:C204,"Travel")</f>
        <v>0</v>
      </c>
    </row>
    <row r="222" customFormat="false" ht="15" hidden="false" customHeight="false" outlineLevel="0" collapsed="false">
      <c r="A222" s="9" t="s">
        <v>25</v>
      </c>
      <c r="B222" s="7" t="n">
        <f aca="false">SUMIFS(G5:G204,C5:C204,"Meals (track full — 50% calculated)")</f>
        <v>0</v>
      </c>
    </row>
    <row r="223" customFormat="false" ht="15" hidden="false" customHeight="false" outlineLevel="0" collapsed="false">
      <c r="A223" s="9" t="s">
        <v>26</v>
      </c>
      <c r="B223" s="7" t="n">
        <f aca="false">SUMIFS(G5:G204,C5:C204,"Utilities")</f>
        <v>0</v>
      </c>
    </row>
    <row r="224" customFormat="false" ht="15" hidden="false" customHeight="false" outlineLevel="0" collapsed="false">
      <c r="A224" s="9" t="s">
        <v>27</v>
      </c>
      <c r="B224" s="7" t="n">
        <f aca="false">SUMIFS(G5:G204,C5:C204,"Home Office")</f>
        <v>0</v>
      </c>
    </row>
    <row r="225" customFormat="false" ht="15" hidden="false" customHeight="false" outlineLevel="0" collapsed="false">
      <c r="A225" s="9" t="s">
        <v>28</v>
      </c>
      <c r="B225" s="7" t="n">
        <f aca="false">SUMIFS(G5:G204,C5:C204,"Other")</f>
        <v>0</v>
      </c>
    </row>
    <row r="227" customFormat="false" ht="17.35" hidden="false" customHeight="false" outlineLevel="0" collapsed="false">
      <c r="A227" s="9" t="s">
        <v>29</v>
      </c>
      <c r="B227" s="10" t="n">
        <f aca="false">SUM(G5:G204)</f>
        <v>0</v>
      </c>
    </row>
    <row r="228" customFormat="false" ht="15" hidden="false" customHeight="false" outlineLevel="0" collapsed="false">
      <c r="A228" s="9" t="s">
        <v>30</v>
      </c>
      <c r="B228" s="11"/>
    </row>
    <row r="229" customFormat="false" ht="17.35" hidden="false" customHeight="false" outlineLevel="0" collapsed="false">
      <c r="A229" s="9" t="s">
        <v>31</v>
      </c>
      <c r="B229" s="10" t="n">
        <f aca="false">B227*B228</f>
        <v>0</v>
      </c>
    </row>
  </sheetData>
  <mergeCells count="3">
    <mergeCell ref="A1:G1"/>
    <mergeCell ref="A2:G2"/>
    <mergeCell ref="A206:G206"/>
  </mergeCells>
  <dataValidations count="1">
    <dataValidation allowBlank="true" errorStyle="stop" operator="between" showDropDown="false" showErrorMessage="false" showInputMessage="false" sqref="C5:C204" type="list">
      <formula1>"Advertising,Car/Truck Expenses,Commissions/Fees,Contract Labour,Depreciation/Sec 179,Insurance,Interest,Legal/Professional,Office Expense,Rent/Lease,Repairs/Maintenance,Supplies,Taxes/Licences,Travel,Meals (track full — 50% calculated),Utilities,Home Offi"</formula1>
      <formula2>0</formula2>
    </dataValidation>
  </dataValidation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39C12"/>
    <pageSetUpPr fitToPage="true"/>
  </sheetPr>
  <dimension ref="A1:F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28"/>
    <col collapsed="false" customWidth="true" hidden="false" outlineLevel="0" max="6" min="2" style="0" width="18"/>
  </cols>
  <sheetData>
    <row r="1" customFormat="false" ht="24" hidden="false" customHeight="true" outlineLevel="0" collapsed="false">
      <c r="A1" s="1" t="s">
        <v>32</v>
      </c>
      <c r="B1" s="1"/>
      <c r="C1" s="1"/>
      <c r="D1" s="1"/>
      <c r="E1" s="1"/>
      <c r="F1" s="1"/>
    </row>
    <row r="2" customFormat="false" ht="18" hidden="false" customHeight="true" outlineLevel="0" collapsed="false">
      <c r="A2" s="2" t="s">
        <v>33</v>
      </c>
      <c r="B2" s="2"/>
      <c r="C2" s="2"/>
      <c r="D2" s="2"/>
      <c r="E2" s="2"/>
      <c r="F2" s="2"/>
    </row>
    <row r="4" customFormat="false" ht="21.75" hidden="false" customHeight="true" outlineLevel="0" collapsed="false">
      <c r="A4" s="3" t="s">
        <v>4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</row>
    <row r="5" customFormat="false" ht="17.35" hidden="false" customHeight="false" outlineLevel="0" collapsed="false">
      <c r="A5" s="9" t="s">
        <v>11</v>
      </c>
      <c r="B5" s="7" t="n">
        <f aca="false">SUMPRODUCT((Tracker!C5:C204="Advertising")*(MONTH(Tracker!A5:A204)&lt;=3)*IFERROR(Tracker!G5:G204,0))</f>
        <v>0</v>
      </c>
      <c r="C5" s="7" t="n">
        <f aca="false">SUMPRODUCT((Tracker!C5:C204="Advertising")*(MONTH(Tracker!A5:A204)&gt;=4)*(MONTH(Tracker!A5:A204)&lt;=5)*IFERROR(Tracker!G5:G204,0))</f>
        <v>0</v>
      </c>
      <c r="D5" s="7" t="n">
        <f aca="false">SUMPRODUCT((Tracker!C5:C204="Advertising")*(MONTH(Tracker!A5:A204)&gt;=6)*(MONTH(Tracker!A5:A204)&lt;=8)*IFERROR(Tracker!G5:G204,0))</f>
        <v>0</v>
      </c>
      <c r="E5" s="7" t="n">
        <f aca="false">SUMPRODUCT((Tracker!C5:C204="Advertising")*(MONTH(Tracker!A5:A204)&gt;=9)*IFERROR(Tracker!G5:G204,0))</f>
        <v>0</v>
      </c>
      <c r="F5" s="10" t="n">
        <f aca="false">SUM(B5:E5)</f>
        <v>0</v>
      </c>
    </row>
    <row r="6" customFormat="false" ht="17.35" hidden="false" customHeight="false" outlineLevel="0" collapsed="false">
      <c r="A6" s="9" t="s">
        <v>12</v>
      </c>
      <c r="B6" s="7" t="n">
        <f aca="false">SUMPRODUCT((Tracker!C5:C204="Car/Truck Expenses")*(MONTH(Tracker!A5:A204)&lt;=3)*IFERROR(Tracker!G5:G204,0))</f>
        <v>0</v>
      </c>
      <c r="C6" s="7" t="n">
        <f aca="false">SUMPRODUCT((Tracker!C5:C204="Car/Truck Expenses")*(MONTH(Tracker!A5:A204)&gt;=4)*(MONTH(Tracker!A5:A204)&lt;=5)*IFERROR(Tracker!G5:G204,0))</f>
        <v>0</v>
      </c>
      <c r="D6" s="7" t="n">
        <f aca="false">SUMPRODUCT((Tracker!C5:C204="Car/Truck Expenses")*(MONTH(Tracker!A5:A204)&gt;=6)*(MONTH(Tracker!A5:A204)&lt;=8)*IFERROR(Tracker!G5:G204,0))</f>
        <v>0</v>
      </c>
      <c r="E6" s="7" t="n">
        <f aca="false">SUMPRODUCT((Tracker!C5:C204="Car/Truck Expenses")*(MONTH(Tracker!A5:A204)&gt;=9)*IFERROR(Tracker!G5:G204,0))</f>
        <v>0</v>
      </c>
      <c r="F6" s="10" t="n">
        <f aca="false">SUM(B6:E6)</f>
        <v>0</v>
      </c>
    </row>
    <row r="7" customFormat="false" ht="17.35" hidden="false" customHeight="false" outlineLevel="0" collapsed="false">
      <c r="A7" s="9" t="s">
        <v>13</v>
      </c>
      <c r="B7" s="7" t="n">
        <f aca="false">SUMPRODUCT((Tracker!C5:C204="Commissions/Fees")*(MONTH(Tracker!A5:A204)&lt;=3)*IFERROR(Tracker!G5:G204,0))</f>
        <v>0</v>
      </c>
      <c r="C7" s="7" t="n">
        <f aca="false">SUMPRODUCT((Tracker!C5:C204="Commissions/Fees")*(MONTH(Tracker!A5:A204)&gt;=4)*(MONTH(Tracker!A5:A204)&lt;=5)*IFERROR(Tracker!G5:G204,0))</f>
        <v>0</v>
      </c>
      <c r="D7" s="7" t="n">
        <f aca="false">SUMPRODUCT((Tracker!C5:C204="Commissions/Fees")*(MONTH(Tracker!A5:A204)&gt;=6)*(MONTH(Tracker!A5:A204)&lt;=8)*IFERROR(Tracker!G5:G204,0))</f>
        <v>0</v>
      </c>
      <c r="E7" s="7" t="n">
        <f aca="false">SUMPRODUCT((Tracker!C5:C204="Commissions/Fees")*(MONTH(Tracker!A5:A204)&gt;=9)*IFERROR(Tracker!G5:G204,0))</f>
        <v>0</v>
      </c>
      <c r="F7" s="10" t="n">
        <f aca="false">SUM(B7:E7)</f>
        <v>0</v>
      </c>
    </row>
    <row r="8" customFormat="false" ht="17.35" hidden="false" customHeight="false" outlineLevel="0" collapsed="false">
      <c r="A8" s="9" t="s">
        <v>14</v>
      </c>
      <c r="B8" s="7" t="n">
        <f aca="false">SUMPRODUCT((Tracker!C5:C204="Contract Labour")*(MONTH(Tracker!A5:A204)&lt;=3)*IFERROR(Tracker!G5:G204,0))</f>
        <v>0</v>
      </c>
      <c r="C8" s="7" t="n">
        <f aca="false">SUMPRODUCT((Tracker!C5:C204="Contract Labour")*(MONTH(Tracker!A5:A204)&gt;=4)*(MONTH(Tracker!A5:A204)&lt;=5)*IFERROR(Tracker!G5:G204,0))</f>
        <v>0</v>
      </c>
      <c r="D8" s="7" t="n">
        <f aca="false">SUMPRODUCT((Tracker!C5:C204="Contract Labour")*(MONTH(Tracker!A5:A204)&gt;=6)*(MONTH(Tracker!A5:A204)&lt;=8)*IFERROR(Tracker!G5:G204,0))</f>
        <v>0</v>
      </c>
      <c r="E8" s="7" t="n">
        <f aca="false">SUMPRODUCT((Tracker!C5:C204="Contract Labour")*(MONTH(Tracker!A5:A204)&gt;=9)*IFERROR(Tracker!G5:G204,0))</f>
        <v>0</v>
      </c>
      <c r="F8" s="10" t="n">
        <f aca="false">SUM(B8:E8)</f>
        <v>0</v>
      </c>
    </row>
    <row r="9" customFormat="false" ht="17.35" hidden="false" customHeight="false" outlineLevel="0" collapsed="false">
      <c r="A9" s="9" t="s">
        <v>15</v>
      </c>
      <c r="B9" s="7" t="n">
        <f aca="false">SUMPRODUCT((Tracker!C5:C204="Depreciation/Sec 179")*(MONTH(Tracker!A5:A204)&lt;=3)*IFERROR(Tracker!G5:G204,0))</f>
        <v>0</v>
      </c>
      <c r="C9" s="7" t="n">
        <f aca="false">SUMPRODUCT((Tracker!C5:C204="Depreciation/Sec 179")*(MONTH(Tracker!A5:A204)&gt;=4)*(MONTH(Tracker!A5:A204)&lt;=5)*IFERROR(Tracker!G5:G204,0))</f>
        <v>0</v>
      </c>
      <c r="D9" s="7" t="n">
        <f aca="false">SUMPRODUCT((Tracker!C5:C204="Depreciation/Sec 179")*(MONTH(Tracker!A5:A204)&gt;=6)*(MONTH(Tracker!A5:A204)&lt;=8)*IFERROR(Tracker!G5:G204,0))</f>
        <v>0</v>
      </c>
      <c r="E9" s="7" t="n">
        <f aca="false">SUMPRODUCT((Tracker!C5:C204="Depreciation/Sec 179")*(MONTH(Tracker!A5:A204)&gt;=9)*IFERROR(Tracker!G5:G204,0))</f>
        <v>0</v>
      </c>
      <c r="F9" s="10" t="n">
        <f aca="false">SUM(B9:E9)</f>
        <v>0</v>
      </c>
    </row>
    <row r="10" customFormat="false" ht="17.35" hidden="false" customHeight="false" outlineLevel="0" collapsed="false">
      <c r="A10" s="9" t="s">
        <v>16</v>
      </c>
      <c r="B10" s="7" t="n">
        <f aca="false">SUMPRODUCT((Tracker!C5:C204="Insurance")*(MONTH(Tracker!A5:A204)&lt;=3)*IFERROR(Tracker!G5:G204,0))</f>
        <v>0</v>
      </c>
      <c r="C10" s="7" t="n">
        <f aca="false">SUMPRODUCT((Tracker!C5:C204="Insurance")*(MONTH(Tracker!A5:A204)&gt;=4)*(MONTH(Tracker!A5:A204)&lt;=5)*IFERROR(Tracker!G5:G204,0))</f>
        <v>0</v>
      </c>
      <c r="D10" s="7" t="n">
        <f aca="false">SUMPRODUCT((Tracker!C5:C204="Insurance")*(MONTH(Tracker!A5:A204)&gt;=6)*(MONTH(Tracker!A5:A204)&lt;=8)*IFERROR(Tracker!G5:G204,0))</f>
        <v>0</v>
      </c>
      <c r="E10" s="7" t="n">
        <f aca="false">SUMPRODUCT((Tracker!C5:C204="Insurance")*(MONTH(Tracker!A5:A204)&gt;=9)*IFERROR(Tracker!G5:G204,0))</f>
        <v>0</v>
      </c>
      <c r="F10" s="10" t="n">
        <f aca="false">SUM(B10:E10)</f>
        <v>0</v>
      </c>
    </row>
    <row r="11" customFormat="false" ht="17.35" hidden="false" customHeight="false" outlineLevel="0" collapsed="false">
      <c r="A11" s="9" t="s">
        <v>17</v>
      </c>
      <c r="B11" s="7" t="n">
        <f aca="false">SUMPRODUCT((Tracker!C5:C204="Interest")*(MONTH(Tracker!A5:A204)&lt;=3)*IFERROR(Tracker!G5:G204,0))</f>
        <v>0</v>
      </c>
      <c r="C11" s="7" t="n">
        <f aca="false">SUMPRODUCT((Tracker!C5:C204="Interest")*(MONTH(Tracker!A5:A204)&gt;=4)*(MONTH(Tracker!A5:A204)&lt;=5)*IFERROR(Tracker!G5:G204,0))</f>
        <v>0</v>
      </c>
      <c r="D11" s="7" t="n">
        <f aca="false">SUMPRODUCT((Tracker!C5:C204="Interest")*(MONTH(Tracker!A5:A204)&gt;=6)*(MONTH(Tracker!A5:A204)&lt;=8)*IFERROR(Tracker!G5:G204,0))</f>
        <v>0</v>
      </c>
      <c r="E11" s="7" t="n">
        <f aca="false">SUMPRODUCT((Tracker!C5:C204="Interest")*(MONTH(Tracker!A5:A204)&gt;=9)*IFERROR(Tracker!G5:G204,0))</f>
        <v>0</v>
      </c>
      <c r="F11" s="10" t="n">
        <f aca="false">SUM(B11:E11)</f>
        <v>0</v>
      </c>
    </row>
    <row r="12" customFormat="false" ht="17.35" hidden="false" customHeight="false" outlineLevel="0" collapsed="false">
      <c r="A12" s="9" t="s">
        <v>18</v>
      </c>
      <c r="B12" s="7" t="n">
        <f aca="false">SUMPRODUCT((Tracker!C5:C204="Legal/Professional")*(MONTH(Tracker!A5:A204)&lt;=3)*IFERROR(Tracker!G5:G204,0))</f>
        <v>0</v>
      </c>
      <c r="C12" s="7" t="n">
        <f aca="false">SUMPRODUCT((Tracker!C5:C204="Legal/Professional")*(MONTH(Tracker!A5:A204)&gt;=4)*(MONTH(Tracker!A5:A204)&lt;=5)*IFERROR(Tracker!G5:G204,0))</f>
        <v>0</v>
      </c>
      <c r="D12" s="7" t="n">
        <f aca="false">SUMPRODUCT((Tracker!C5:C204="Legal/Professional")*(MONTH(Tracker!A5:A204)&gt;=6)*(MONTH(Tracker!A5:A204)&lt;=8)*IFERROR(Tracker!G5:G204,0))</f>
        <v>0</v>
      </c>
      <c r="E12" s="7" t="n">
        <f aca="false">SUMPRODUCT((Tracker!C5:C204="Legal/Professional")*(MONTH(Tracker!A5:A204)&gt;=9)*IFERROR(Tracker!G5:G204,0))</f>
        <v>0</v>
      </c>
      <c r="F12" s="10" t="n">
        <f aca="false">SUM(B12:E12)</f>
        <v>0</v>
      </c>
    </row>
    <row r="13" customFormat="false" ht="17.35" hidden="false" customHeight="false" outlineLevel="0" collapsed="false">
      <c r="A13" s="9" t="s">
        <v>19</v>
      </c>
      <c r="B13" s="7" t="n">
        <f aca="false">SUMPRODUCT((Tracker!C5:C204="Office Expense")*(MONTH(Tracker!A5:A204)&lt;=3)*IFERROR(Tracker!G5:G204,0))</f>
        <v>0</v>
      </c>
      <c r="C13" s="7" t="n">
        <f aca="false">SUMPRODUCT((Tracker!C5:C204="Office Expense")*(MONTH(Tracker!A5:A204)&gt;=4)*(MONTH(Tracker!A5:A204)&lt;=5)*IFERROR(Tracker!G5:G204,0))</f>
        <v>0</v>
      </c>
      <c r="D13" s="7" t="n">
        <f aca="false">SUMPRODUCT((Tracker!C5:C204="Office Expense")*(MONTH(Tracker!A5:A204)&gt;=6)*(MONTH(Tracker!A5:A204)&lt;=8)*IFERROR(Tracker!G5:G204,0))</f>
        <v>0</v>
      </c>
      <c r="E13" s="7" t="n">
        <f aca="false">SUMPRODUCT((Tracker!C5:C204="Office Expense")*(MONTH(Tracker!A5:A204)&gt;=9)*IFERROR(Tracker!G5:G204,0))</f>
        <v>0</v>
      </c>
      <c r="F13" s="10" t="n">
        <f aca="false">SUM(B13:E13)</f>
        <v>0</v>
      </c>
    </row>
    <row r="14" customFormat="false" ht="17.35" hidden="false" customHeight="false" outlineLevel="0" collapsed="false">
      <c r="A14" s="9" t="s">
        <v>20</v>
      </c>
      <c r="B14" s="7" t="n">
        <f aca="false">SUMPRODUCT((Tracker!C5:C204="Rent/Lease")*(MONTH(Tracker!A5:A204)&lt;=3)*IFERROR(Tracker!G5:G204,0))</f>
        <v>0</v>
      </c>
      <c r="C14" s="7" t="n">
        <f aca="false">SUMPRODUCT((Tracker!C5:C204="Rent/Lease")*(MONTH(Tracker!A5:A204)&gt;=4)*(MONTH(Tracker!A5:A204)&lt;=5)*IFERROR(Tracker!G5:G204,0))</f>
        <v>0</v>
      </c>
      <c r="D14" s="7" t="n">
        <f aca="false">SUMPRODUCT((Tracker!C5:C204="Rent/Lease")*(MONTH(Tracker!A5:A204)&gt;=6)*(MONTH(Tracker!A5:A204)&lt;=8)*IFERROR(Tracker!G5:G204,0))</f>
        <v>0</v>
      </c>
      <c r="E14" s="7" t="n">
        <f aca="false">SUMPRODUCT((Tracker!C5:C204="Rent/Lease")*(MONTH(Tracker!A5:A204)&gt;=9)*IFERROR(Tracker!G5:G204,0))</f>
        <v>0</v>
      </c>
      <c r="F14" s="10" t="n">
        <f aca="false">SUM(B14:E14)</f>
        <v>0</v>
      </c>
    </row>
    <row r="15" customFormat="false" ht="17.35" hidden="false" customHeight="false" outlineLevel="0" collapsed="false">
      <c r="A15" s="9" t="s">
        <v>21</v>
      </c>
      <c r="B15" s="7" t="n">
        <f aca="false">SUMPRODUCT((Tracker!C5:C204="Repairs/Maintenance")*(MONTH(Tracker!A5:A204)&lt;=3)*IFERROR(Tracker!G5:G204,0))</f>
        <v>0</v>
      </c>
      <c r="C15" s="7" t="n">
        <f aca="false">SUMPRODUCT((Tracker!C5:C204="Repairs/Maintenance")*(MONTH(Tracker!A5:A204)&gt;=4)*(MONTH(Tracker!A5:A204)&lt;=5)*IFERROR(Tracker!G5:G204,0))</f>
        <v>0</v>
      </c>
      <c r="D15" s="7" t="n">
        <f aca="false">SUMPRODUCT((Tracker!C5:C204="Repairs/Maintenance")*(MONTH(Tracker!A5:A204)&gt;=6)*(MONTH(Tracker!A5:A204)&lt;=8)*IFERROR(Tracker!G5:G204,0))</f>
        <v>0</v>
      </c>
      <c r="E15" s="7" t="n">
        <f aca="false">SUMPRODUCT((Tracker!C5:C204="Repairs/Maintenance")*(MONTH(Tracker!A5:A204)&gt;=9)*IFERROR(Tracker!G5:G204,0))</f>
        <v>0</v>
      </c>
      <c r="F15" s="10" t="n">
        <f aca="false">SUM(B15:E15)</f>
        <v>0</v>
      </c>
    </row>
    <row r="16" customFormat="false" ht="17.35" hidden="false" customHeight="false" outlineLevel="0" collapsed="false">
      <c r="A16" s="9" t="s">
        <v>22</v>
      </c>
      <c r="B16" s="7" t="n">
        <f aca="false">SUMPRODUCT((Tracker!C5:C204="Supplies")*(MONTH(Tracker!A5:A204)&lt;=3)*IFERROR(Tracker!G5:G204,0))</f>
        <v>0</v>
      </c>
      <c r="C16" s="7" t="n">
        <f aca="false">SUMPRODUCT((Tracker!C5:C204="Supplies")*(MONTH(Tracker!A5:A204)&gt;=4)*(MONTH(Tracker!A5:A204)&lt;=5)*IFERROR(Tracker!G5:G204,0))</f>
        <v>0</v>
      </c>
      <c r="D16" s="7" t="n">
        <f aca="false">SUMPRODUCT((Tracker!C5:C204="Supplies")*(MONTH(Tracker!A5:A204)&gt;=6)*(MONTH(Tracker!A5:A204)&lt;=8)*IFERROR(Tracker!G5:G204,0))</f>
        <v>0</v>
      </c>
      <c r="E16" s="7" t="n">
        <f aca="false">SUMPRODUCT((Tracker!C5:C204="Supplies")*(MONTH(Tracker!A5:A204)&gt;=9)*IFERROR(Tracker!G5:G204,0))</f>
        <v>0</v>
      </c>
      <c r="F16" s="10" t="n">
        <f aca="false">SUM(B16:E16)</f>
        <v>0</v>
      </c>
    </row>
    <row r="17" customFormat="false" ht="17.35" hidden="false" customHeight="false" outlineLevel="0" collapsed="false">
      <c r="A17" s="9" t="s">
        <v>23</v>
      </c>
      <c r="B17" s="7" t="n">
        <f aca="false">SUMPRODUCT((Tracker!C5:C204="Taxes/Licences")*(MONTH(Tracker!A5:A204)&lt;=3)*IFERROR(Tracker!G5:G204,0))</f>
        <v>0</v>
      </c>
      <c r="C17" s="7" t="n">
        <f aca="false">SUMPRODUCT((Tracker!C5:C204="Taxes/Licences")*(MONTH(Tracker!A5:A204)&gt;=4)*(MONTH(Tracker!A5:A204)&lt;=5)*IFERROR(Tracker!G5:G204,0))</f>
        <v>0</v>
      </c>
      <c r="D17" s="7" t="n">
        <f aca="false">SUMPRODUCT((Tracker!C5:C204="Taxes/Licences")*(MONTH(Tracker!A5:A204)&gt;=6)*(MONTH(Tracker!A5:A204)&lt;=8)*IFERROR(Tracker!G5:G204,0))</f>
        <v>0</v>
      </c>
      <c r="E17" s="7" t="n">
        <f aca="false">SUMPRODUCT((Tracker!C5:C204="Taxes/Licences")*(MONTH(Tracker!A5:A204)&gt;=9)*IFERROR(Tracker!G5:G204,0))</f>
        <v>0</v>
      </c>
      <c r="F17" s="10" t="n">
        <f aca="false">SUM(B17:E17)</f>
        <v>0</v>
      </c>
    </row>
    <row r="18" customFormat="false" ht="17.35" hidden="false" customHeight="false" outlineLevel="0" collapsed="false">
      <c r="A18" s="9" t="s">
        <v>24</v>
      </c>
      <c r="B18" s="7" t="n">
        <f aca="false">SUMPRODUCT((Tracker!C5:C204="Travel")*(MONTH(Tracker!A5:A204)&lt;=3)*IFERROR(Tracker!G5:G204,0))</f>
        <v>0</v>
      </c>
      <c r="C18" s="7" t="n">
        <f aca="false">SUMPRODUCT((Tracker!C5:C204="Travel")*(MONTH(Tracker!A5:A204)&gt;=4)*(MONTH(Tracker!A5:A204)&lt;=5)*IFERROR(Tracker!G5:G204,0))</f>
        <v>0</v>
      </c>
      <c r="D18" s="7" t="n">
        <f aca="false">SUMPRODUCT((Tracker!C5:C204="Travel")*(MONTH(Tracker!A5:A204)&gt;=6)*(MONTH(Tracker!A5:A204)&lt;=8)*IFERROR(Tracker!G5:G204,0))</f>
        <v>0</v>
      </c>
      <c r="E18" s="7" t="n">
        <f aca="false">SUMPRODUCT((Tracker!C5:C204="Travel")*(MONTH(Tracker!A5:A204)&gt;=9)*IFERROR(Tracker!G5:G204,0))</f>
        <v>0</v>
      </c>
      <c r="F18" s="10" t="n">
        <f aca="false">SUM(B18:E18)</f>
        <v>0</v>
      </c>
    </row>
    <row r="19" customFormat="false" ht="17.35" hidden="false" customHeight="false" outlineLevel="0" collapsed="false">
      <c r="A19" s="9" t="s">
        <v>25</v>
      </c>
      <c r="B19" s="7" t="n">
        <f aca="false">SUMPRODUCT((Tracker!C5:C204="Meals (track full — 50% calculated)")*(MONTH(Tracker!A5:A204)&lt;=3)*IFERROR(Tracker!G5:G204,0))</f>
        <v>0</v>
      </c>
      <c r="C19" s="7" t="n">
        <f aca="false">SUMPRODUCT((Tracker!C5:C204="Meals (track full — 50% calculated)")*(MONTH(Tracker!A5:A204)&gt;=4)*(MONTH(Tracker!A5:A204)&lt;=5)*IFERROR(Tracker!G5:G204,0))</f>
        <v>0</v>
      </c>
      <c r="D19" s="7" t="n">
        <f aca="false">SUMPRODUCT((Tracker!C5:C204="Meals (track full — 50% calculated)")*(MONTH(Tracker!A5:A204)&gt;=6)*(MONTH(Tracker!A5:A204)&lt;=8)*IFERROR(Tracker!G5:G204,0))</f>
        <v>0</v>
      </c>
      <c r="E19" s="7" t="n">
        <f aca="false">SUMPRODUCT((Tracker!C5:C204="Meals (track full — 50% calculated)")*(MONTH(Tracker!A5:A204)&gt;=9)*IFERROR(Tracker!G5:G204,0))</f>
        <v>0</v>
      </c>
      <c r="F19" s="10" t="n">
        <f aca="false">SUM(B19:E19)</f>
        <v>0</v>
      </c>
    </row>
    <row r="20" customFormat="false" ht="17.35" hidden="false" customHeight="false" outlineLevel="0" collapsed="false">
      <c r="A20" s="9" t="s">
        <v>26</v>
      </c>
      <c r="B20" s="7" t="n">
        <f aca="false">SUMPRODUCT((Tracker!C5:C204="Utilities")*(MONTH(Tracker!A5:A204)&lt;=3)*IFERROR(Tracker!G5:G204,0))</f>
        <v>0</v>
      </c>
      <c r="C20" s="7" t="n">
        <f aca="false">SUMPRODUCT((Tracker!C5:C204="Utilities")*(MONTH(Tracker!A5:A204)&gt;=4)*(MONTH(Tracker!A5:A204)&lt;=5)*IFERROR(Tracker!G5:G204,0))</f>
        <v>0</v>
      </c>
      <c r="D20" s="7" t="n">
        <f aca="false">SUMPRODUCT((Tracker!C5:C204="Utilities")*(MONTH(Tracker!A5:A204)&gt;=6)*(MONTH(Tracker!A5:A204)&lt;=8)*IFERROR(Tracker!G5:G204,0))</f>
        <v>0</v>
      </c>
      <c r="E20" s="7" t="n">
        <f aca="false">SUMPRODUCT((Tracker!C5:C204="Utilities")*(MONTH(Tracker!A5:A204)&gt;=9)*IFERROR(Tracker!G5:G204,0))</f>
        <v>0</v>
      </c>
      <c r="F20" s="10" t="n">
        <f aca="false">SUM(B20:E20)</f>
        <v>0</v>
      </c>
    </row>
    <row r="21" customFormat="false" ht="17.35" hidden="false" customHeight="false" outlineLevel="0" collapsed="false">
      <c r="A21" s="9" t="s">
        <v>27</v>
      </c>
      <c r="B21" s="7" t="n">
        <f aca="false">SUMPRODUCT((Tracker!C5:C204="Home Office")*(MONTH(Tracker!A5:A204)&lt;=3)*IFERROR(Tracker!G5:G204,0))</f>
        <v>0</v>
      </c>
      <c r="C21" s="7" t="n">
        <f aca="false">SUMPRODUCT((Tracker!C5:C204="Home Office")*(MONTH(Tracker!A5:A204)&gt;=4)*(MONTH(Tracker!A5:A204)&lt;=5)*IFERROR(Tracker!G5:G204,0))</f>
        <v>0</v>
      </c>
      <c r="D21" s="7" t="n">
        <f aca="false">SUMPRODUCT((Tracker!C5:C204="Home Office")*(MONTH(Tracker!A5:A204)&gt;=6)*(MONTH(Tracker!A5:A204)&lt;=8)*IFERROR(Tracker!G5:G204,0))</f>
        <v>0</v>
      </c>
      <c r="E21" s="7" t="n">
        <f aca="false">SUMPRODUCT((Tracker!C5:C204="Home Office")*(MONTH(Tracker!A5:A204)&gt;=9)*IFERROR(Tracker!G5:G204,0))</f>
        <v>0</v>
      </c>
      <c r="F21" s="10" t="n">
        <f aca="false">SUM(B21:E21)</f>
        <v>0</v>
      </c>
    </row>
    <row r="22" customFormat="false" ht="17.35" hidden="false" customHeight="false" outlineLevel="0" collapsed="false">
      <c r="A22" s="9" t="s">
        <v>28</v>
      </c>
      <c r="B22" s="7" t="n">
        <f aca="false">SUMPRODUCT((Tracker!C5:C204="Other")*(MONTH(Tracker!A5:A204)&lt;=3)*IFERROR(Tracker!G5:G204,0))</f>
        <v>0</v>
      </c>
      <c r="C22" s="7" t="n">
        <f aca="false">SUMPRODUCT((Tracker!C5:C204="Other")*(MONTH(Tracker!A5:A204)&gt;=4)*(MONTH(Tracker!A5:A204)&lt;=5)*IFERROR(Tracker!G5:G204,0))</f>
        <v>0</v>
      </c>
      <c r="D22" s="7" t="n">
        <f aca="false">SUMPRODUCT((Tracker!C5:C204="Other")*(MONTH(Tracker!A5:A204)&gt;=6)*(MONTH(Tracker!A5:A204)&lt;=8)*IFERROR(Tracker!G5:G204,0))</f>
        <v>0</v>
      </c>
      <c r="E22" s="7" t="n">
        <f aca="false">SUMPRODUCT((Tracker!C5:C204="Other")*(MONTH(Tracker!A5:A204)&gt;=9)*IFERROR(Tracker!G5:G204,0))</f>
        <v>0</v>
      </c>
      <c r="F22" s="10" t="n">
        <f aca="false">SUM(B22:E22)</f>
        <v>0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true"/>
  </sheetPr>
  <dimension ref="A1:C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0"/>
    <col collapsed="false" customWidth="true" hidden="false" outlineLevel="0" max="3" min="3" style="0" width="40"/>
  </cols>
  <sheetData>
    <row r="1" customFormat="false" ht="24" hidden="false" customHeight="true" outlineLevel="0" collapsed="false">
      <c r="A1" s="1" t="s">
        <v>39</v>
      </c>
      <c r="B1" s="1"/>
      <c r="C1" s="1"/>
    </row>
    <row r="2" customFormat="false" ht="18" hidden="false" customHeight="true" outlineLevel="0" collapsed="false">
      <c r="A2" s="2" t="s">
        <v>40</v>
      </c>
      <c r="B2" s="2"/>
      <c r="C2" s="2"/>
    </row>
    <row r="4" customFormat="false" ht="21.75" hidden="false" customHeight="true" outlineLevel="0" collapsed="false">
      <c r="A4" s="3" t="s">
        <v>41</v>
      </c>
      <c r="B4" s="3" t="s">
        <v>3</v>
      </c>
      <c r="C4" s="3" t="s">
        <v>42</v>
      </c>
    </row>
    <row r="5" customFormat="false" ht="15" hidden="false" customHeight="false" outlineLevel="0" collapsed="false">
      <c r="A5" s="9" t="s">
        <v>11</v>
      </c>
      <c r="B5" s="7" t="n">
        <f aca="false">SUMIFS(Tracker!G5:G204,Tracker!C5:C204,"Advertising")</f>
        <v>0</v>
      </c>
      <c r="C5" s="6"/>
    </row>
    <row r="6" customFormat="false" ht="15" hidden="false" customHeight="false" outlineLevel="0" collapsed="false">
      <c r="A6" s="9" t="s">
        <v>12</v>
      </c>
      <c r="B6" s="7" t="n">
        <f aca="false">SUMIFS(Tracker!G5:G204,Tracker!C5:C204,"Car/Truck Expenses")</f>
        <v>0</v>
      </c>
      <c r="C6" s="6"/>
    </row>
    <row r="7" customFormat="false" ht="15" hidden="false" customHeight="false" outlineLevel="0" collapsed="false">
      <c r="A7" s="9" t="s">
        <v>13</v>
      </c>
      <c r="B7" s="7" t="n">
        <f aca="false">SUMIFS(Tracker!G5:G204,Tracker!C5:C204,"Commissions/Fees")</f>
        <v>0</v>
      </c>
      <c r="C7" s="6"/>
    </row>
    <row r="8" customFormat="false" ht="15" hidden="false" customHeight="false" outlineLevel="0" collapsed="false">
      <c r="A8" s="9" t="s">
        <v>14</v>
      </c>
      <c r="B8" s="7" t="n">
        <f aca="false">SUMIFS(Tracker!G5:G204,Tracker!C5:C204,"Contract Labour")</f>
        <v>0</v>
      </c>
      <c r="C8" s="6"/>
    </row>
    <row r="9" customFormat="false" ht="15" hidden="false" customHeight="false" outlineLevel="0" collapsed="false">
      <c r="A9" s="9" t="s">
        <v>15</v>
      </c>
      <c r="B9" s="7" t="n">
        <f aca="false">SUMIFS(Tracker!G5:G204,Tracker!C5:C204,"Depreciation/Sec 179")</f>
        <v>0</v>
      </c>
      <c r="C9" s="6"/>
    </row>
    <row r="10" customFormat="false" ht="15" hidden="false" customHeight="false" outlineLevel="0" collapsed="false">
      <c r="A10" s="9" t="s">
        <v>16</v>
      </c>
      <c r="B10" s="7" t="n">
        <f aca="false">SUMIFS(Tracker!G5:G204,Tracker!C5:C204,"Insurance")</f>
        <v>0</v>
      </c>
      <c r="C10" s="6"/>
    </row>
    <row r="11" customFormat="false" ht="15" hidden="false" customHeight="false" outlineLevel="0" collapsed="false">
      <c r="A11" s="9" t="s">
        <v>17</v>
      </c>
      <c r="B11" s="7" t="n">
        <f aca="false">SUMIFS(Tracker!G5:G204,Tracker!C5:C204,"Interest")</f>
        <v>0</v>
      </c>
      <c r="C11" s="6"/>
    </row>
    <row r="12" customFormat="false" ht="15" hidden="false" customHeight="false" outlineLevel="0" collapsed="false">
      <c r="A12" s="9" t="s">
        <v>18</v>
      </c>
      <c r="B12" s="7" t="n">
        <f aca="false">SUMIFS(Tracker!G5:G204,Tracker!C5:C204,"Legal/Professional")</f>
        <v>0</v>
      </c>
      <c r="C12" s="6"/>
    </row>
    <row r="13" customFormat="false" ht="15" hidden="false" customHeight="false" outlineLevel="0" collapsed="false">
      <c r="A13" s="9" t="s">
        <v>19</v>
      </c>
      <c r="B13" s="7" t="n">
        <f aca="false">SUMIFS(Tracker!G5:G204,Tracker!C5:C204,"Office Expense")</f>
        <v>0</v>
      </c>
      <c r="C13" s="6"/>
    </row>
    <row r="14" customFormat="false" ht="15" hidden="false" customHeight="false" outlineLevel="0" collapsed="false">
      <c r="A14" s="9" t="s">
        <v>20</v>
      </c>
      <c r="B14" s="7" t="n">
        <f aca="false">SUMIFS(Tracker!G5:G204,Tracker!C5:C204,"Rent/Lease")</f>
        <v>0</v>
      </c>
      <c r="C14" s="6"/>
    </row>
    <row r="15" customFormat="false" ht="15" hidden="false" customHeight="false" outlineLevel="0" collapsed="false">
      <c r="A15" s="9" t="s">
        <v>21</v>
      </c>
      <c r="B15" s="7" t="n">
        <f aca="false">SUMIFS(Tracker!G5:G204,Tracker!C5:C204,"Repairs/Maintenance")</f>
        <v>0</v>
      </c>
      <c r="C15" s="6"/>
    </row>
    <row r="16" customFormat="false" ht="15" hidden="false" customHeight="false" outlineLevel="0" collapsed="false">
      <c r="A16" s="9" t="s">
        <v>22</v>
      </c>
      <c r="B16" s="7" t="n">
        <f aca="false">SUMIFS(Tracker!G5:G204,Tracker!C5:C204,"Supplies")</f>
        <v>0</v>
      </c>
      <c r="C16" s="6"/>
    </row>
    <row r="17" customFormat="false" ht="15" hidden="false" customHeight="false" outlineLevel="0" collapsed="false">
      <c r="A17" s="9" t="s">
        <v>23</v>
      </c>
      <c r="B17" s="7" t="n">
        <f aca="false">SUMIFS(Tracker!G5:G204,Tracker!C5:C204,"Taxes/Licences")</f>
        <v>0</v>
      </c>
      <c r="C17" s="6"/>
    </row>
    <row r="18" customFormat="false" ht="15" hidden="false" customHeight="false" outlineLevel="0" collapsed="false">
      <c r="A18" s="9" t="s">
        <v>24</v>
      </c>
      <c r="B18" s="7" t="n">
        <f aca="false">SUMIFS(Tracker!G5:G204,Tracker!C5:C204,"Travel")</f>
        <v>0</v>
      </c>
      <c r="C18" s="6"/>
    </row>
    <row r="19" customFormat="false" ht="15" hidden="false" customHeight="false" outlineLevel="0" collapsed="false">
      <c r="A19" s="9" t="s">
        <v>25</v>
      </c>
      <c r="B19" s="7" t="n">
        <f aca="false">SUMIFS(Tracker!G5:G204,Tracker!C5:C204,"Meals (track full — 50% calculated)")</f>
        <v>0</v>
      </c>
      <c r="C19" s="6"/>
    </row>
    <row r="20" customFormat="false" ht="15" hidden="false" customHeight="false" outlineLevel="0" collapsed="false">
      <c r="A20" s="9" t="s">
        <v>26</v>
      </c>
      <c r="B20" s="7" t="n">
        <f aca="false">SUMIFS(Tracker!G5:G204,Tracker!C5:C204,"Utilities")</f>
        <v>0</v>
      </c>
      <c r="C20" s="6"/>
    </row>
    <row r="21" customFormat="false" ht="15" hidden="false" customHeight="false" outlineLevel="0" collapsed="false">
      <c r="A21" s="9" t="s">
        <v>27</v>
      </c>
      <c r="B21" s="7" t="n">
        <f aca="false">SUMIFS(Tracker!G5:G204,Tracker!C5:C204,"Home Office")</f>
        <v>0</v>
      </c>
      <c r="C21" s="6"/>
    </row>
    <row r="22" customFormat="false" ht="15" hidden="false" customHeight="false" outlineLevel="0" collapsed="false">
      <c r="A22" s="9" t="s">
        <v>28</v>
      </c>
      <c r="B22" s="7" t="n">
        <f aca="false">SUMIFS(Tracker!G5:G204,Tracker!C5:C204,"Other")</f>
        <v>0</v>
      </c>
      <c r="C22" s="6"/>
    </row>
    <row r="24" customFormat="false" ht="17.35" hidden="false" customHeight="false" outlineLevel="0" collapsed="false">
      <c r="A24" s="9" t="s">
        <v>29</v>
      </c>
      <c r="B24" s="10" t="n">
        <f aca="false">SUM(B5:B22)</f>
        <v>0</v>
      </c>
    </row>
    <row r="26" customFormat="false" ht="19.5" hidden="false" customHeight="true" outlineLevel="0" collapsed="false">
      <c r="A26" s="8" t="s">
        <v>43</v>
      </c>
      <c r="B26" s="8"/>
      <c r="C26" s="8"/>
    </row>
    <row r="27" customFormat="false" ht="15" hidden="false" customHeight="false" outlineLevel="0" collapsed="false">
      <c r="A27" s="9" t="s">
        <v>44</v>
      </c>
      <c r="C27" s="6"/>
    </row>
    <row r="28" customFormat="false" ht="15" hidden="false" customHeight="false" outlineLevel="0" collapsed="false">
      <c r="A28" s="9" t="s">
        <v>45</v>
      </c>
      <c r="C28" s="6"/>
    </row>
    <row r="29" customFormat="false" ht="15" hidden="false" customHeight="false" outlineLevel="0" collapsed="false">
      <c r="A29" s="9" t="s">
        <v>46</v>
      </c>
      <c r="C29" s="6"/>
    </row>
    <row r="30" customFormat="false" ht="15" hidden="false" customHeight="false" outlineLevel="0" collapsed="false">
      <c r="A30" s="9" t="s">
        <v>47</v>
      </c>
      <c r="C30" s="6"/>
    </row>
    <row r="31" customFormat="false" ht="15" hidden="false" customHeight="false" outlineLevel="0" collapsed="false">
      <c r="A31" s="9" t="s">
        <v>48</v>
      </c>
      <c r="C31" s="6"/>
    </row>
    <row r="32" customFormat="false" ht="15" hidden="false" customHeight="false" outlineLevel="0" collapsed="false">
      <c r="A32" s="9" t="s">
        <v>49</v>
      </c>
      <c r="C32" s="6"/>
    </row>
    <row r="33" customFormat="false" ht="15" hidden="false" customHeight="false" outlineLevel="0" collapsed="false">
      <c r="A33" s="9" t="s">
        <v>50</v>
      </c>
      <c r="C33" s="6"/>
    </row>
    <row r="34" customFormat="false" ht="15" hidden="false" customHeight="false" outlineLevel="0" collapsed="false">
      <c r="A34" s="9" t="s">
        <v>51</v>
      </c>
      <c r="C34" s="6"/>
    </row>
    <row r="35" customFormat="false" ht="15" hidden="false" customHeight="false" outlineLevel="0" collapsed="false">
      <c r="A35" s="9" t="s">
        <v>52</v>
      </c>
      <c r="C35" s="6"/>
    </row>
    <row r="36" customFormat="false" ht="15" hidden="false" customHeight="false" outlineLevel="0" collapsed="false">
      <c r="A36" s="9" t="s">
        <v>53</v>
      </c>
      <c r="C36" s="6"/>
    </row>
  </sheetData>
  <mergeCells count="3">
    <mergeCell ref="A1:C1"/>
    <mergeCell ref="A2:C2"/>
    <mergeCell ref="A26:C26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A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80"/>
  </cols>
  <sheetData>
    <row r="1" customFormat="false" ht="17.35" hidden="false" customHeight="false" outlineLevel="0" collapsed="false">
      <c r="A1" s="12" t="s">
        <v>54</v>
      </c>
    </row>
    <row r="3" customFormat="false" ht="15" hidden="false" customHeight="false" outlineLevel="0" collapsed="false">
      <c r="A3" s="13" t="s">
        <v>55</v>
      </c>
    </row>
    <row r="5" customFormat="false" ht="23.85" hidden="false" customHeight="false" outlineLevel="0" collapsed="false">
      <c r="A5" s="14" t="s">
        <v>56</v>
      </c>
    </row>
    <row r="6" customFormat="false" ht="15" hidden="false" customHeight="false" outlineLevel="0" collapsed="false">
      <c r="A6" s="14" t="s">
        <v>57</v>
      </c>
    </row>
    <row r="7" customFormat="false" ht="15" hidden="false" customHeight="false" outlineLevel="0" collapsed="false">
      <c r="A7" s="14" t="s">
        <v>58</v>
      </c>
    </row>
    <row r="8" customFormat="false" ht="15" hidden="false" customHeight="false" outlineLevel="0" collapsed="false">
      <c r="A8" s="14" t="s">
        <v>59</v>
      </c>
    </row>
    <row r="9" customFormat="false" ht="15" hidden="false" customHeight="false" outlineLevel="0" collapsed="false">
      <c r="A9" s="14" t="s">
        <v>60</v>
      </c>
    </row>
    <row r="10" customFormat="false" ht="23.85" hidden="false" customHeight="false" outlineLevel="0" collapsed="false">
      <c r="A10" s="14" t="s">
        <v>61</v>
      </c>
    </row>
    <row r="12" customFormat="false" ht="15" hidden="false" customHeight="false" outlineLevel="0" collapsed="false">
      <c r="A12" s="13" t="s">
        <v>62</v>
      </c>
    </row>
    <row r="14" customFormat="false" ht="23.85" hidden="false" customHeight="false" outlineLevel="0" collapsed="false">
      <c r="A14" s="14" t="s">
        <v>63</v>
      </c>
    </row>
    <row r="15" customFormat="false" ht="23.85" hidden="false" customHeight="false" outlineLevel="0" collapsed="false">
      <c r="A15" s="14" t="s">
        <v>64</v>
      </c>
    </row>
    <row r="16" customFormat="false" ht="15" hidden="false" customHeight="false" outlineLevel="0" collapsed="false">
      <c r="A16" s="14" t="s">
        <v>65</v>
      </c>
    </row>
    <row r="17" customFormat="false" ht="23.85" hidden="false" customHeight="false" outlineLevel="0" collapsed="false">
      <c r="A17" s="14" t="s">
        <v>66</v>
      </c>
    </row>
    <row r="18" customFormat="false" ht="15" hidden="false" customHeight="false" outlineLevel="0" collapsed="false">
      <c r="A18" s="14" t="s">
        <v>67</v>
      </c>
    </row>
    <row r="20" customFormat="false" ht="15" hidden="false" customHeight="false" outlineLevel="0" collapsed="false">
      <c r="A20" s="13" t="s">
        <v>68</v>
      </c>
    </row>
    <row r="22" customFormat="false" ht="75" hidden="false" customHeight="true" outlineLevel="0" collapsed="false">
      <c r="A22" s="14" t="s">
        <v>69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LibreOffice/26.2.2.2$MacOSX_AARCH64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2026-04-15T11:17:50Z</dcterms:created>
  <dc:creator>openpyxl</dc:creator>
  <dc:description/>
  <dc:language>en-GB</dc:language>
  <cp:lastModifiedBy/>
  <dcterms:modified xsi:type="dcterms:W3CDTF">2026-04-15T11:17:50Z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